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29" activeTab="1"/>
  </bookViews>
  <sheets>
    <sheet name="Реєстр" sheetId="9" r:id="rId1"/>
    <sheet name="Населення" sheetId="1" r:id="rId2"/>
    <sheet name="Бюджет + інші" sheetId="4" r:id="rId3"/>
    <sheet name="Лист2" sheetId="2" r:id="rId4"/>
    <sheet name="Лист3" sheetId="3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C217" i="1" l="1"/>
  <c r="B243" i="1" l="1"/>
  <c r="C242" i="1"/>
  <c r="C243" i="1" s="1"/>
  <c r="B242" i="1"/>
  <c r="C237" i="1"/>
  <c r="B237" i="1"/>
  <c r="C234" i="1"/>
  <c r="B234" i="1"/>
  <c r="C239" i="1"/>
  <c r="C241" i="1" s="1"/>
  <c r="C244" i="1" l="1"/>
  <c r="C245" i="1" s="1"/>
  <c r="C246" i="1" s="1"/>
  <c r="C247" i="1" s="1"/>
  <c r="B42" i="1" l="1"/>
  <c r="D103" i="4" l="1"/>
  <c r="D101" i="4"/>
  <c r="D100" i="4"/>
  <c r="D98" i="4"/>
  <c r="D216" i="4"/>
  <c r="D214" i="4"/>
  <c r="D213" i="4"/>
  <c r="D211" i="4"/>
  <c r="D189" i="4"/>
  <c r="D185" i="4"/>
  <c r="D184" i="4"/>
  <c r="D183" i="4"/>
  <c r="D182" i="4"/>
  <c r="B216" i="4"/>
  <c r="B214" i="4"/>
  <c r="B213" i="4"/>
  <c r="B211" i="4"/>
  <c r="B189" i="4"/>
  <c r="B185" i="4"/>
  <c r="B184" i="4"/>
  <c r="B183" i="4"/>
  <c r="B182" i="4"/>
  <c r="D181" i="4"/>
  <c r="B181" i="4"/>
  <c r="D160" i="4"/>
  <c r="D158" i="4"/>
  <c r="D157" i="4"/>
  <c r="D133" i="4"/>
  <c r="D129" i="4"/>
  <c r="D128" i="4"/>
  <c r="D127" i="4"/>
  <c r="D126" i="4"/>
  <c r="D125" i="4"/>
  <c r="B160" i="4"/>
  <c r="B158" i="4"/>
  <c r="B157" i="4"/>
  <c r="B155" i="4"/>
  <c r="B133" i="4"/>
  <c r="B129" i="4"/>
  <c r="B128" i="4"/>
  <c r="B127" i="4"/>
  <c r="B126" i="4"/>
  <c r="B125" i="4"/>
  <c r="B101" i="4"/>
  <c r="B100" i="4"/>
  <c r="B98" i="4"/>
  <c r="B76" i="4"/>
  <c r="B72" i="4"/>
  <c r="B71" i="4"/>
  <c r="B70" i="4"/>
  <c r="B69" i="4"/>
  <c r="D68" i="4"/>
  <c r="B68" i="4"/>
  <c r="D51" i="4"/>
  <c r="D47" i="4"/>
  <c r="E47" i="4" s="1"/>
  <c r="D45" i="4"/>
  <c r="D44" i="4"/>
  <c r="E44" i="4" s="1"/>
  <c r="D42" i="4"/>
  <c r="D36" i="4"/>
  <c r="E36" i="4" s="1"/>
  <c r="D28" i="4"/>
  <c r="D20" i="4"/>
  <c r="E20" i="4" s="1"/>
  <c r="D16" i="4"/>
  <c r="D15" i="4"/>
  <c r="E15" i="4" s="1"/>
  <c r="D14" i="4"/>
  <c r="D13" i="4"/>
  <c r="E13" i="4" s="1"/>
  <c r="D12" i="4"/>
  <c r="B51" i="4"/>
  <c r="B45" i="4"/>
  <c r="B44" i="4"/>
  <c r="C44" i="4" s="1"/>
  <c r="B42" i="4"/>
  <c r="B36" i="4"/>
  <c r="B28" i="4"/>
  <c r="B20" i="4"/>
  <c r="B16" i="4"/>
  <c r="B15" i="4"/>
  <c r="C15" i="4" s="1"/>
  <c r="B14" i="4"/>
  <c r="B13" i="4"/>
  <c r="B11" i="4" s="1"/>
  <c r="B12" i="4"/>
  <c r="E103" i="4"/>
  <c r="E28" i="4"/>
  <c r="E14" i="4"/>
  <c r="D208" i="4"/>
  <c r="D155" i="4"/>
  <c r="D152" i="4"/>
  <c r="E126" i="4"/>
  <c r="E98" i="4"/>
  <c r="D95" i="4"/>
  <c r="D76" i="4"/>
  <c r="E76" i="4" s="1"/>
  <c r="D72" i="4"/>
  <c r="D71" i="4"/>
  <c r="E71" i="4" s="1"/>
  <c r="D70" i="4"/>
  <c r="D69" i="4"/>
  <c r="E69" i="4" s="1"/>
  <c r="D39" i="4"/>
  <c r="B208" i="4"/>
  <c r="B152" i="4"/>
  <c r="B95" i="4"/>
  <c r="B39" i="4"/>
  <c r="B214" i="1"/>
  <c r="B212" i="1"/>
  <c r="B211" i="1"/>
  <c r="B209" i="1"/>
  <c r="B187" i="1"/>
  <c r="B183" i="1"/>
  <c r="B182" i="1"/>
  <c r="B181" i="1"/>
  <c r="B180" i="1"/>
  <c r="B179" i="1"/>
  <c r="B206" i="1"/>
  <c r="B158" i="1"/>
  <c r="B156" i="1"/>
  <c r="B155" i="1"/>
  <c r="B153" i="1"/>
  <c r="B131" i="1"/>
  <c r="B127" i="1"/>
  <c r="B126" i="1"/>
  <c r="B125" i="1"/>
  <c r="B124" i="1"/>
  <c r="B123" i="1"/>
  <c r="B150" i="1"/>
  <c r="B99" i="1"/>
  <c r="B100" i="1"/>
  <c r="B101" i="1"/>
  <c r="B102" i="1"/>
  <c r="B97" i="1"/>
  <c r="B75" i="1"/>
  <c r="B71" i="1"/>
  <c r="B70" i="1"/>
  <c r="B69" i="1"/>
  <c r="B68" i="1"/>
  <c r="B67" i="1"/>
  <c r="B94" i="1"/>
  <c r="B51" i="1"/>
  <c r="C101" i="1" s="1"/>
  <c r="B47" i="1"/>
  <c r="B45" i="1"/>
  <c r="B44" i="1"/>
  <c r="B36" i="1"/>
  <c r="B28" i="1"/>
  <c r="B20" i="1"/>
  <c r="B16" i="1"/>
  <c r="B15" i="1"/>
  <c r="B14" i="1"/>
  <c r="B13" i="1"/>
  <c r="B12" i="1"/>
  <c r="B39" i="1"/>
  <c r="E125" i="4" l="1"/>
  <c r="C13" i="4"/>
  <c r="E127" i="4"/>
  <c r="E129" i="4"/>
  <c r="C14" i="1"/>
  <c r="C16" i="1"/>
  <c r="C28" i="1"/>
  <c r="C44" i="1"/>
  <c r="E160" i="4"/>
  <c r="C12" i="1"/>
  <c r="B11" i="1"/>
  <c r="C12" i="4"/>
  <c r="C45" i="4"/>
  <c r="D11" i="4"/>
  <c r="D67" i="4"/>
  <c r="E70" i="4"/>
  <c r="E72" i="4"/>
  <c r="E133" i="4"/>
  <c r="E12" i="4"/>
  <c r="E16" i="4"/>
  <c r="E45" i="4"/>
  <c r="E101" i="4"/>
  <c r="E181" i="4"/>
  <c r="E183" i="4"/>
  <c r="E185" i="4"/>
  <c r="E211" i="4"/>
  <c r="E214" i="4"/>
  <c r="E216" i="4"/>
  <c r="E182" i="4"/>
  <c r="E189" i="4"/>
  <c r="E213" i="4"/>
  <c r="C68" i="1"/>
  <c r="C42" i="1"/>
  <c r="C13" i="1"/>
  <c r="C15" i="1"/>
  <c r="C20" i="1"/>
  <c r="C36" i="1"/>
  <c r="C45" i="1"/>
  <c r="C47" i="1"/>
  <c r="C42" i="4"/>
  <c r="E100" i="4"/>
  <c r="E42" i="4"/>
  <c r="E157" i="4"/>
  <c r="D107" i="4"/>
  <c r="D164" i="4" s="1"/>
  <c r="D220" i="4" s="1"/>
  <c r="E68" i="4"/>
  <c r="E155" i="4"/>
  <c r="E158" i="4"/>
  <c r="D124" i="4"/>
  <c r="D180" i="4"/>
  <c r="B180" i="4"/>
  <c r="C68" i="4"/>
  <c r="C70" i="4"/>
  <c r="C72" i="4"/>
  <c r="C76" i="4"/>
  <c r="C14" i="4"/>
  <c r="C16" i="4"/>
  <c r="C20" i="4"/>
  <c r="C28" i="4"/>
  <c r="C36" i="4"/>
  <c r="B67" i="4"/>
  <c r="C69" i="4"/>
  <c r="C71" i="4"/>
  <c r="C125" i="4"/>
  <c r="C127" i="4"/>
  <c r="C133" i="4"/>
  <c r="B107" i="4"/>
  <c r="C160" i="4"/>
  <c r="C158" i="4"/>
  <c r="C157" i="4"/>
  <c r="C155" i="4"/>
  <c r="C98" i="4"/>
  <c r="C100" i="4"/>
  <c r="C101" i="4"/>
  <c r="B124" i="4"/>
  <c r="C126" i="4"/>
  <c r="C128" i="4"/>
  <c r="C181" i="4"/>
  <c r="C183" i="4"/>
  <c r="C185" i="4"/>
  <c r="C189" i="4"/>
  <c r="C211" i="4"/>
  <c r="C213" i="4"/>
  <c r="C182" i="4"/>
  <c r="C184" i="4"/>
  <c r="C214" i="4"/>
  <c r="C216" i="4"/>
  <c r="C70" i="1"/>
  <c r="C99" i="1"/>
  <c r="B66" i="1"/>
  <c r="C69" i="1"/>
  <c r="C71" i="1"/>
  <c r="B98" i="1"/>
  <c r="B122" i="1"/>
  <c r="C214" i="1"/>
  <c r="C212" i="1"/>
  <c r="C183" i="1"/>
  <c r="C181" i="1"/>
  <c r="C179" i="1"/>
  <c r="C155" i="1"/>
  <c r="C67" i="1"/>
  <c r="C75" i="1"/>
  <c r="C100" i="1"/>
  <c r="C102" i="1"/>
  <c r="B106" i="1"/>
  <c r="B162" i="1" s="1"/>
  <c r="C124" i="1"/>
  <c r="C126" i="1"/>
  <c r="C131" i="1"/>
  <c r="C156" i="1"/>
  <c r="C153" i="1"/>
  <c r="C182" i="1"/>
  <c r="C211" i="1"/>
  <c r="C187" i="1"/>
  <c r="C97" i="1"/>
  <c r="C123" i="1"/>
  <c r="C125" i="1"/>
  <c r="C127" i="1"/>
  <c r="C158" i="1"/>
  <c r="C180" i="1"/>
  <c r="C209" i="1"/>
  <c r="B178" i="1"/>
  <c r="E67" i="4" l="1"/>
  <c r="C178" i="1"/>
  <c r="C98" i="1"/>
  <c r="E11" i="4"/>
  <c r="C122" i="1"/>
  <c r="B218" i="1"/>
  <c r="C66" i="1"/>
  <c r="B164" i="4"/>
  <c r="B220" i="4" s="1"/>
  <c r="C67" i="4"/>
  <c r="C11" i="4"/>
  <c r="C180" i="4"/>
  <c r="B103" i="4" l="1"/>
  <c r="B47" i="4"/>
  <c r="C47" i="4" s="1"/>
  <c r="C103" i="4" l="1"/>
  <c r="D215" i="4" l="1"/>
  <c r="B102" i="4"/>
  <c r="B159" i="4"/>
  <c r="B157" i="1"/>
  <c r="B215" i="4"/>
  <c r="B213" i="1"/>
  <c r="D102" i="4"/>
  <c r="D99" i="4" l="1"/>
  <c r="E102" i="4"/>
  <c r="C213" i="1"/>
  <c r="C210" i="1" s="1"/>
  <c r="B210" i="1"/>
  <c r="B212" i="4"/>
  <c r="C215" i="4"/>
  <c r="C212" i="4" s="1"/>
  <c r="B154" i="1"/>
  <c r="C157" i="1"/>
  <c r="D159" i="4"/>
  <c r="B156" i="4"/>
  <c r="C159" i="4"/>
  <c r="C156" i="4" s="1"/>
  <c r="B99" i="4"/>
  <c r="C102" i="4"/>
  <c r="D212" i="4"/>
  <c r="E215" i="4"/>
  <c r="E212" i="4" s="1"/>
  <c r="B46" i="4"/>
  <c r="E159" i="4" l="1"/>
  <c r="E156" i="4" s="1"/>
  <c r="D156" i="4"/>
  <c r="C154" i="1"/>
  <c r="E99" i="4"/>
  <c r="C46" i="4"/>
  <c r="B43" i="4"/>
  <c r="C99" i="4"/>
  <c r="D46" i="4"/>
  <c r="B46" i="1" l="1"/>
  <c r="E46" i="4"/>
  <c r="D43" i="4"/>
  <c r="C43" i="4"/>
  <c r="E43" i="4" l="1"/>
  <c r="C46" i="1"/>
  <c r="B43" i="1"/>
  <c r="C43" i="1" l="1"/>
  <c r="B131" i="4" l="1"/>
  <c r="D131" i="4"/>
  <c r="B129" i="1"/>
  <c r="D187" i="4"/>
  <c r="E187" i="4" l="1"/>
  <c r="C129" i="1"/>
  <c r="C131" i="4"/>
  <c r="E131" i="4"/>
  <c r="B185" i="1"/>
  <c r="B187" i="4"/>
  <c r="D74" i="4"/>
  <c r="E74" i="4" s="1"/>
  <c r="B73" i="1"/>
  <c r="B74" i="4"/>
  <c r="C74" i="4" s="1"/>
  <c r="C73" i="1" l="1"/>
  <c r="C187" i="4"/>
  <c r="C185" i="1"/>
  <c r="B132" i="4"/>
  <c r="D132" i="4"/>
  <c r="B186" i="1"/>
  <c r="C186" i="1" s="1"/>
  <c r="B188" i="4"/>
  <c r="C188" i="4" s="1"/>
  <c r="B130" i="1"/>
  <c r="D188" i="4"/>
  <c r="B74" i="1"/>
  <c r="B75" i="4"/>
  <c r="C75" i="4" s="1"/>
  <c r="D75" i="4"/>
  <c r="E75" i="4" s="1"/>
  <c r="B18" i="4"/>
  <c r="C18" i="4" s="1"/>
  <c r="D18" i="4"/>
  <c r="E18" i="4" s="1"/>
  <c r="C74" i="1" l="1"/>
  <c r="E132" i="4"/>
  <c r="C132" i="4"/>
  <c r="B18" i="1"/>
  <c r="E188" i="4"/>
  <c r="C130" i="1"/>
  <c r="B19" i="4"/>
  <c r="C19" i="4" s="1"/>
  <c r="D19" i="4"/>
  <c r="E19" i="4" s="1"/>
  <c r="B19" i="1" l="1"/>
  <c r="C18" i="1"/>
  <c r="C19" i="1" l="1"/>
  <c r="B76" i="1" l="1"/>
  <c r="D77" i="4"/>
  <c r="B77" i="4"/>
  <c r="E77" i="4" l="1"/>
  <c r="E73" i="4" s="1"/>
  <c r="E66" i="4" s="1"/>
  <c r="D73" i="4"/>
  <c r="D66" i="4" s="1"/>
  <c r="C77" i="4"/>
  <c r="C73" i="4" s="1"/>
  <c r="C66" i="4" s="1"/>
  <c r="B73" i="4"/>
  <c r="B66" i="4" s="1"/>
  <c r="C76" i="1"/>
  <c r="B72" i="1"/>
  <c r="B132" i="1"/>
  <c r="B134" i="4"/>
  <c r="D134" i="4"/>
  <c r="D190" i="4"/>
  <c r="B190" i="4"/>
  <c r="B188" i="1"/>
  <c r="D186" i="4" l="1"/>
  <c r="D179" i="4" s="1"/>
  <c r="C123" i="4"/>
  <c r="B130" i="4"/>
  <c r="B123" i="4" s="1"/>
  <c r="C132" i="1"/>
  <c r="C128" i="1" s="1"/>
  <c r="C121" i="1" s="1"/>
  <c r="B128" i="1"/>
  <c r="B121" i="1" s="1"/>
  <c r="C188" i="1"/>
  <c r="C184" i="1" s="1"/>
  <c r="C177" i="1" s="1"/>
  <c r="B184" i="1"/>
  <c r="B177" i="1" s="1"/>
  <c r="C190" i="4"/>
  <c r="C186" i="4" s="1"/>
  <c r="C179" i="4" s="1"/>
  <c r="B186" i="4"/>
  <c r="B179" i="4" s="1"/>
  <c r="E134" i="4"/>
  <c r="E130" i="4" s="1"/>
  <c r="E123" i="4" s="1"/>
  <c r="D130" i="4"/>
  <c r="D123" i="4" s="1"/>
  <c r="B65" i="1"/>
  <c r="B21" i="4"/>
  <c r="D21" i="4"/>
  <c r="C21" i="4" l="1"/>
  <c r="B17" i="4"/>
  <c r="B10" i="4" s="1"/>
  <c r="E21" i="4"/>
  <c r="D17" i="4"/>
  <c r="D10" i="4" s="1"/>
  <c r="B21" i="1" l="1"/>
  <c r="E17" i="4"/>
  <c r="C17" i="4"/>
  <c r="D34" i="4"/>
  <c r="E34" i="4" s="1"/>
  <c r="B34" i="4"/>
  <c r="C34" i="4" s="1"/>
  <c r="D33" i="4"/>
  <c r="E33" i="4" s="1"/>
  <c r="B33" i="4"/>
  <c r="C33" i="4" s="1"/>
  <c r="B37" i="4"/>
  <c r="C37" i="4" s="1"/>
  <c r="D37" i="4"/>
  <c r="E37" i="4" s="1"/>
  <c r="B35" i="4"/>
  <c r="C35" i="4" s="1"/>
  <c r="D35" i="4"/>
  <c r="E35" i="4" s="1"/>
  <c r="B32" i="4"/>
  <c r="C32" i="4" s="1"/>
  <c r="D32" i="4"/>
  <c r="E32" i="4" s="1"/>
  <c r="B31" i="4"/>
  <c r="D31" i="4"/>
  <c r="B31" i="1" l="1"/>
  <c r="E31" i="4"/>
  <c r="D30" i="4"/>
  <c r="B32" i="1"/>
  <c r="C32" i="1" s="1"/>
  <c r="B35" i="1"/>
  <c r="C35" i="1" s="1"/>
  <c r="B33" i="1"/>
  <c r="C33" i="1" s="1"/>
  <c r="B34" i="1"/>
  <c r="C34" i="1" s="1"/>
  <c r="E10" i="4"/>
  <c r="C21" i="1"/>
  <c r="B17" i="1"/>
  <c r="B30" i="4"/>
  <c r="C31" i="4"/>
  <c r="B37" i="1"/>
  <c r="C37" i="1" s="1"/>
  <c r="B10" i="1" l="1"/>
  <c r="C31" i="1"/>
  <c r="B30" i="1"/>
  <c r="C30" i="4"/>
  <c r="C17" i="1"/>
  <c r="C30" i="1" l="1"/>
  <c r="C10" i="1"/>
  <c r="B86" i="1"/>
  <c r="B87" i="4"/>
  <c r="D87" i="4"/>
  <c r="B87" i="1"/>
  <c r="B88" i="4"/>
  <c r="C88" i="4" s="1"/>
  <c r="D88" i="4"/>
  <c r="E88" i="4" s="1"/>
  <c r="B93" i="4"/>
  <c r="D93" i="4"/>
  <c r="E93" i="4" s="1"/>
  <c r="B92" i="1"/>
  <c r="B90" i="1"/>
  <c r="D91" i="4"/>
  <c r="E91" i="4" s="1"/>
  <c r="B91" i="4"/>
  <c r="C91" i="4" s="1"/>
  <c r="D92" i="4"/>
  <c r="E92" i="4" s="1"/>
  <c r="B92" i="4"/>
  <c r="C92" i="4" s="1"/>
  <c r="B91" i="1"/>
  <c r="D144" i="4"/>
  <c r="B142" i="1"/>
  <c r="B144" i="4"/>
  <c r="B89" i="4"/>
  <c r="C89" i="4" s="1"/>
  <c r="B88" i="1"/>
  <c r="D89" i="4"/>
  <c r="E89" i="4" s="1"/>
  <c r="B90" i="4"/>
  <c r="C90" i="4" s="1"/>
  <c r="D90" i="4"/>
  <c r="E90" i="4" s="1"/>
  <c r="B89" i="1"/>
  <c r="B200" i="4"/>
  <c r="D200" i="4"/>
  <c r="B198" i="1"/>
  <c r="B83" i="1"/>
  <c r="B84" i="4"/>
  <c r="C84" i="4" s="1"/>
  <c r="D84" i="4"/>
  <c r="E84" i="4" s="1"/>
  <c r="C198" i="1" l="1"/>
  <c r="C89" i="1"/>
  <c r="E200" i="4"/>
  <c r="C88" i="1"/>
  <c r="C144" i="4"/>
  <c r="E144" i="4"/>
  <c r="C91" i="1"/>
  <c r="C90" i="1"/>
  <c r="C87" i="1"/>
  <c r="E87" i="4"/>
  <c r="D86" i="4"/>
  <c r="B85" i="1"/>
  <c r="C86" i="1"/>
  <c r="C83" i="1"/>
  <c r="C200" i="4"/>
  <c r="C142" i="1"/>
  <c r="B86" i="4"/>
  <c r="C87" i="4"/>
  <c r="B197" i="4"/>
  <c r="C197" i="4" s="1"/>
  <c r="D197" i="4"/>
  <c r="E197" i="4" s="1"/>
  <c r="B149" i="4"/>
  <c r="C149" i="4" s="1"/>
  <c r="B147" i="4"/>
  <c r="C147" i="4" s="1"/>
  <c r="D147" i="4"/>
  <c r="E147" i="4" s="1"/>
  <c r="B150" i="4"/>
  <c r="D204" i="4"/>
  <c r="E204" i="4" s="1"/>
  <c r="B202" i="1"/>
  <c r="C202" i="1" s="1"/>
  <c r="B199" i="1"/>
  <c r="C199" i="1" s="1"/>
  <c r="D148" i="4"/>
  <c r="E148" i="4" s="1"/>
  <c r="B148" i="4"/>
  <c r="B205" i="4"/>
  <c r="C205" i="4" s="1"/>
  <c r="D205" i="4"/>
  <c r="E205" i="4" s="1"/>
  <c r="B141" i="4"/>
  <c r="C141" i="4" s="1"/>
  <c r="D202" i="4"/>
  <c r="E202" i="4" s="1"/>
  <c r="B206" i="4"/>
  <c r="B204" i="1"/>
  <c r="D145" i="4"/>
  <c r="E145" i="4" s="1"/>
  <c r="B203" i="4"/>
  <c r="C203" i="4" s="1"/>
  <c r="B201" i="1"/>
  <c r="C201" i="1" s="1"/>
  <c r="B144" i="1"/>
  <c r="C144" i="1" s="1"/>
  <c r="B195" i="1"/>
  <c r="C195" i="1" s="1"/>
  <c r="D149" i="4"/>
  <c r="E149" i="4" s="1"/>
  <c r="B147" i="1"/>
  <c r="C147" i="1" s="1"/>
  <c r="B145" i="1"/>
  <c r="C145" i="1" s="1"/>
  <c r="D150" i="4"/>
  <c r="E150" i="4" s="1"/>
  <c r="B148" i="1"/>
  <c r="B204" i="4"/>
  <c r="C204" i="4" s="1"/>
  <c r="B201" i="4"/>
  <c r="C201" i="4" s="1"/>
  <c r="D201" i="4"/>
  <c r="E201" i="4" s="1"/>
  <c r="B146" i="1"/>
  <c r="C146" i="1" s="1"/>
  <c r="B203" i="1"/>
  <c r="C203" i="1" s="1"/>
  <c r="B139" i="1"/>
  <c r="C139" i="1" s="1"/>
  <c r="D141" i="4"/>
  <c r="E141" i="4" s="1"/>
  <c r="B200" i="1"/>
  <c r="C200" i="1" s="1"/>
  <c r="B202" i="4"/>
  <c r="D206" i="4"/>
  <c r="B145" i="4"/>
  <c r="C145" i="4" s="1"/>
  <c r="B143" i="1"/>
  <c r="C143" i="1" s="1"/>
  <c r="D203" i="4"/>
  <c r="E203" i="4" s="1"/>
  <c r="D146" i="4"/>
  <c r="E146" i="4" s="1"/>
  <c r="B146" i="4"/>
  <c r="B141" i="1" l="1"/>
  <c r="B199" i="4"/>
  <c r="D143" i="4"/>
  <c r="B143" i="4"/>
  <c r="D199" i="4"/>
  <c r="B197" i="1"/>
  <c r="C141" i="1"/>
  <c r="E143" i="4"/>
  <c r="C197" i="1"/>
  <c r="B29" i="4" l="1"/>
  <c r="C29" i="4" s="1"/>
  <c r="D29" i="4"/>
  <c r="E29" i="4" s="1"/>
  <c r="D27" i="4"/>
  <c r="E27" i="4" s="1"/>
  <c r="B27" i="4"/>
  <c r="C27" i="4" s="1"/>
  <c r="D25" i="4"/>
  <c r="E25" i="4" s="1"/>
  <c r="B25" i="4"/>
  <c r="C25" i="4" s="1"/>
  <c r="B23" i="4"/>
  <c r="D23" i="4"/>
  <c r="D24" i="4"/>
  <c r="E24" i="4" s="1"/>
  <c r="B24" i="4"/>
  <c r="C24" i="4" s="1"/>
  <c r="D26" i="4"/>
  <c r="E26" i="4" s="1"/>
  <c r="B26" i="4"/>
  <c r="C26" i="4" s="1"/>
  <c r="B26" i="1" l="1"/>
  <c r="C26" i="1" s="1"/>
  <c r="C23" i="4"/>
  <c r="B22" i="4"/>
  <c r="B9" i="4" s="1"/>
  <c r="B23" i="1"/>
  <c r="B25" i="1"/>
  <c r="C25" i="1" s="1"/>
  <c r="B29" i="1"/>
  <c r="C29" i="1" s="1"/>
  <c r="B24" i="1"/>
  <c r="C24" i="1" s="1"/>
  <c r="E23" i="4"/>
  <c r="D22" i="4"/>
  <c r="D9" i="4" s="1"/>
  <c r="B27" i="1"/>
  <c r="C27" i="1" s="1"/>
  <c r="B81" i="1"/>
  <c r="B82" i="4"/>
  <c r="C82" i="4" s="1"/>
  <c r="D82" i="4"/>
  <c r="E82" i="4" s="1"/>
  <c r="B192" i="4"/>
  <c r="B190" i="1"/>
  <c r="D192" i="4"/>
  <c r="B78" i="1"/>
  <c r="D79" i="4"/>
  <c r="B79" i="4"/>
  <c r="B82" i="1"/>
  <c r="D83" i="4"/>
  <c r="E83" i="4" s="1"/>
  <c r="B83" i="4"/>
  <c r="C83" i="4" s="1"/>
  <c r="D80" i="4"/>
  <c r="E80" i="4" s="1"/>
  <c r="B79" i="1"/>
  <c r="B80" i="4"/>
  <c r="C80" i="4" s="1"/>
  <c r="B136" i="4"/>
  <c r="D136" i="4"/>
  <c r="B134" i="1"/>
  <c r="B80" i="1"/>
  <c r="B81" i="4"/>
  <c r="C81" i="4" s="1"/>
  <c r="D81" i="4"/>
  <c r="E81" i="4" s="1"/>
  <c r="B84" i="1"/>
  <c r="B85" i="4"/>
  <c r="D85" i="4"/>
  <c r="E85" i="4" s="1"/>
  <c r="B22" i="1" l="1"/>
  <c r="B9" i="1" s="1"/>
  <c r="C23" i="1"/>
  <c r="E22" i="4"/>
  <c r="C22" i="4"/>
  <c r="C134" i="1"/>
  <c r="E136" i="4"/>
  <c r="C79" i="1"/>
  <c r="C82" i="1"/>
  <c r="C78" i="1"/>
  <c r="B77" i="1"/>
  <c r="C190" i="1"/>
  <c r="C192" i="4"/>
  <c r="C84" i="1"/>
  <c r="C80" i="1"/>
  <c r="C136" i="4"/>
  <c r="C79" i="4"/>
  <c r="C78" i="4" s="1"/>
  <c r="B78" i="4"/>
  <c r="B65" i="4" s="1"/>
  <c r="D78" i="4"/>
  <c r="D65" i="4" s="1"/>
  <c r="E79" i="4"/>
  <c r="E192" i="4"/>
  <c r="C81" i="1"/>
  <c r="B140" i="4"/>
  <c r="C140" i="4" s="1"/>
  <c r="D194" i="4"/>
  <c r="E194" i="4" s="1"/>
  <c r="B191" i="1"/>
  <c r="C191" i="1" s="1"/>
  <c r="B193" i="4"/>
  <c r="C193" i="4" s="1"/>
  <c r="B195" i="4"/>
  <c r="C195" i="4" s="1"/>
  <c r="B193" i="1"/>
  <c r="C193" i="1" s="1"/>
  <c r="B198" i="4"/>
  <c r="C198" i="4" s="1"/>
  <c r="D142" i="4"/>
  <c r="E142" i="4" s="1"/>
  <c r="D196" i="4"/>
  <c r="E196" i="4" s="1"/>
  <c r="B196" i="4"/>
  <c r="C196" i="4" s="1"/>
  <c r="B136" i="1"/>
  <c r="C136" i="1" s="1"/>
  <c r="D138" i="4"/>
  <c r="B137" i="4"/>
  <c r="C137" i="4" s="1"/>
  <c r="B139" i="4"/>
  <c r="C139" i="4" s="1"/>
  <c r="B137" i="1"/>
  <c r="C137" i="1" s="1"/>
  <c r="B138" i="1"/>
  <c r="C138" i="1" s="1"/>
  <c r="D140" i="4"/>
  <c r="E140" i="4" s="1"/>
  <c r="B194" i="4"/>
  <c r="C194" i="4" s="1"/>
  <c r="B192" i="1"/>
  <c r="C192" i="1" s="1"/>
  <c r="D193" i="4"/>
  <c r="D195" i="4"/>
  <c r="E195" i="4" s="1"/>
  <c r="D198" i="4"/>
  <c r="B196" i="1"/>
  <c r="C196" i="1" s="1"/>
  <c r="B142" i="4"/>
  <c r="C142" i="4" s="1"/>
  <c r="B140" i="1"/>
  <c r="B194" i="1"/>
  <c r="C194" i="1" s="1"/>
  <c r="B138" i="4"/>
  <c r="C138" i="4" s="1"/>
  <c r="B135" i="1"/>
  <c r="C135" i="1" s="1"/>
  <c r="D137" i="4"/>
  <c r="E137" i="4" s="1"/>
  <c r="D139" i="4"/>
  <c r="E139" i="4" s="1"/>
  <c r="E9" i="4" l="1"/>
  <c r="C122" i="4"/>
  <c r="C191" i="4"/>
  <c r="C176" i="1"/>
  <c r="B64" i="1"/>
  <c r="D135" i="4"/>
  <c r="D122" i="4" s="1"/>
  <c r="B133" i="1"/>
  <c r="B120" i="1" s="1"/>
  <c r="D191" i="4"/>
  <c r="D178" i="4" s="1"/>
  <c r="B135" i="4"/>
  <c r="B122" i="4" s="1"/>
  <c r="B191" i="4"/>
  <c r="B178" i="4" s="1"/>
  <c r="B189" i="1"/>
  <c r="B176" i="1" s="1"/>
  <c r="E122" i="4"/>
  <c r="C133" i="1"/>
  <c r="C120" i="1" s="1"/>
  <c r="D209" i="4" l="1"/>
  <c r="B207" i="1"/>
  <c r="B151" i="1"/>
  <c r="B153" i="4"/>
  <c r="B95" i="1"/>
  <c r="D96" i="4"/>
  <c r="B96" i="4"/>
  <c r="B209" i="4"/>
  <c r="D153" i="4"/>
  <c r="B96" i="1" l="1"/>
  <c r="C154" i="4"/>
  <c r="B154" i="4"/>
  <c r="B152" i="1"/>
  <c r="C207" i="1"/>
  <c r="C208" i="1" s="1"/>
  <c r="B208" i="1"/>
  <c r="E154" i="4"/>
  <c r="D154" i="4"/>
  <c r="C209" i="4"/>
  <c r="C210" i="4" s="1"/>
  <c r="B210" i="4"/>
  <c r="C97" i="4"/>
  <c r="B97" i="4"/>
  <c r="E96" i="4"/>
  <c r="E97" i="4" s="1"/>
  <c r="D97" i="4"/>
  <c r="E209" i="4"/>
  <c r="E210" i="4" s="1"/>
  <c r="E217" i="4" s="1"/>
  <c r="D210" i="4"/>
  <c r="D40" i="4"/>
  <c r="E221" i="4" l="1"/>
  <c r="E218" i="4"/>
  <c r="E104" i="4"/>
  <c r="E105" i="4" s="1"/>
  <c r="E106" i="4" s="1"/>
  <c r="E108" i="4"/>
  <c r="C104" i="4"/>
  <c r="C105" i="4" s="1"/>
  <c r="C108" i="4"/>
  <c r="C218" i="4"/>
  <c r="C219" i="4" s="1"/>
  <c r="D240" i="4" s="1"/>
  <c r="C221" i="4"/>
  <c r="E161" i="4"/>
  <c r="E162" i="4" s="1"/>
  <c r="E165" i="4"/>
  <c r="C219" i="1"/>
  <c r="C215" i="1"/>
  <c r="C216" i="1" s="1"/>
  <c r="C159" i="1"/>
  <c r="C160" i="1" s="1"/>
  <c r="C161" i="1" s="1"/>
  <c r="C163" i="1"/>
  <c r="C165" i="4"/>
  <c r="C161" i="4"/>
  <c r="C162" i="4" s="1"/>
  <c r="C163" i="4" s="1"/>
  <c r="D239" i="4" s="1"/>
  <c r="E40" i="4"/>
  <c r="D41" i="4"/>
  <c r="D221" i="4"/>
  <c r="D217" i="4"/>
  <c r="D104" i="4"/>
  <c r="D108" i="4"/>
  <c r="B104" i="4"/>
  <c r="B108" i="4"/>
  <c r="B221" i="4"/>
  <c r="B217" i="4"/>
  <c r="D161" i="4"/>
  <c r="D165" i="4"/>
  <c r="B219" i="1"/>
  <c r="B215" i="1"/>
  <c r="B163" i="1"/>
  <c r="B159" i="1"/>
  <c r="B165" i="4"/>
  <c r="B161" i="4"/>
  <c r="B107" i="1"/>
  <c r="B103" i="1"/>
  <c r="C96" i="1"/>
  <c r="B40" i="4"/>
  <c r="C103" i="1" l="1"/>
  <c r="C107" i="1"/>
  <c r="E41" i="4"/>
  <c r="C40" i="4"/>
  <c r="B41" i="4"/>
  <c r="B40" i="1"/>
  <c r="D48" i="4"/>
  <c r="D52" i="4"/>
  <c r="C40" i="1" l="1"/>
  <c r="B41" i="1"/>
  <c r="B48" i="4"/>
  <c r="B52" i="4"/>
  <c r="C41" i="4"/>
  <c r="E52" i="4"/>
  <c r="E48" i="4"/>
  <c r="C104" i="1"/>
  <c r="E49" i="4" l="1"/>
  <c r="E50" i="4" s="1"/>
  <c r="B48" i="1"/>
  <c r="B52" i="1"/>
  <c r="C105" i="1"/>
  <c r="C52" i="4"/>
  <c r="C48" i="4"/>
  <c r="C41" i="1"/>
  <c r="C49" i="4" l="1"/>
  <c r="C52" i="1"/>
  <c r="C48" i="1"/>
  <c r="C50" i="4" l="1"/>
  <c r="C49" i="1"/>
  <c r="B239" i="1" l="1"/>
  <c r="B241" i="1" s="1"/>
  <c r="B244" i="1" s="1"/>
  <c r="B245" i="1" s="1"/>
  <c r="B233" i="1"/>
  <c r="D236" i="4"/>
  <c r="D237" i="4" s="1"/>
  <c r="D238" i="4" s="1"/>
  <c r="C50" i="1"/>
</calcChain>
</file>

<file path=xl/sharedStrings.xml><?xml version="1.0" encoding="utf-8"?>
<sst xmlns="http://schemas.openxmlformats.org/spreadsheetml/2006/main" count="485" uniqueCount="99">
  <si>
    <t>Показники</t>
  </si>
  <si>
    <t>1. Повна планова собівартість, всього:</t>
  </si>
  <si>
    <t>грн./Гкал</t>
  </si>
  <si>
    <t>1.1. Прямі витрати, в тому числі:</t>
  </si>
  <si>
    <t>1.1.1. Матеріальні витрати:</t>
  </si>
  <si>
    <t xml:space="preserve"> - природний газ</t>
  </si>
  <si>
    <t xml:space="preserve"> - електрична енергія</t>
  </si>
  <si>
    <t xml:space="preserve"> - собівартість КГУ</t>
  </si>
  <si>
    <t xml:space="preserve"> - вода і водовідведення</t>
  </si>
  <si>
    <t xml:space="preserve"> - матеріали для забезп. техн. процесу (х/р)</t>
  </si>
  <si>
    <t>1.2. Інші прямі витрати:</t>
  </si>
  <si>
    <t xml:space="preserve"> - оплата праці</t>
  </si>
  <si>
    <t xml:space="preserve"> - відрахування на соціальні заходи</t>
  </si>
  <si>
    <t xml:space="preserve"> - амортизаційні відрахування</t>
  </si>
  <si>
    <t xml:space="preserve"> - інші прямі витрати:</t>
  </si>
  <si>
    <t>2. Загальновиробничі витрати, всього:</t>
  </si>
  <si>
    <t xml:space="preserve"> - матеріали </t>
  </si>
  <si>
    <t xml:space="preserve"> - інші витрати</t>
  </si>
  <si>
    <t>3. Адміністративні витрати, всього в т.ч.:</t>
  </si>
  <si>
    <t xml:space="preserve"> - інши витрати </t>
  </si>
  <si>
    <t>4. Витрати на збут</t>
  </si>
  <si>
    <t>5. Інші операційні витрати</t>
  </si>
  <si>
    <t>6. Фінансові витрати</t>
  </si>
  <si>
    <t>7. Повна собівартість</t>
  </si>
  <si>
    <t>8. Витрати на покриття втрат</t>
  </si>
  <si>
    <t>9. Розрахунковий прибуток, у т.ч.</t>
  </si>
  <si>
    <t xml:space="preserve"> - податок на прибуток </t>
  </si>
  <si>
    <t xml:space="preserve"> - резервний фонд (капітал) та дивіденди </t>
  </si>
  <si>
    <t xml:space="preserve"> - інше використання прибутку (погашення кредитної заборгованості)</t>
  </si>
  <si>
    <t xml:space="preserve"> - на розвиток виробництва (виробничі інвестиції)</t>
  </si>
  <si>
    <t>10. Вартість теплової енергії за відповідними тарифами (без ПДВ)</t>
  </si>
  <si>
    <t>11. Тариф на теплову енергію (без ПДВ)</t>
  </si>
  <si>
    <t>12. Тариф на теплову енергію (з ПДВ)</t>
  </si>
  <si>
    <t>13. Реалізація теплової енергії</t>
  </si>
  <si>
    <t>14. Рентабельність</t>
  </si>
  <si>
    <t>Для потреб населення</t>
  </si>
  <si>
    <t>Додаток 1</t>
  </si>
  <si>
    <t>до рішення виконавчого комітету</t>
  </si>
  <si>
    <t>від _____________2018 р. № ______</t>
  </si>
  <si>
    <t>Керуючий справами</t>
  </si>
  <si>
    <t>Додаток 2</t>
  </si>
  <si>
    <t>Додаток 3</t>
  </si>
  <si>
    <t>Додаток 4</t>
  </si>
  <si>
    <t>Для потреб бюджетних організацій</t>
  </si>
  <si>
    <t>Для потреб інших споживачів (крім населення)</t>
  </si>
  <si>
    <t>тис.грн.           на рік</t>
  </si>
  <si>
    <t>тис.грн.                 на рік</t>
  </si>
  <si>
    <t>Показник</t>
  </si>
  <si>
    <t>Додаток 5</t>
  </si>
  <si>
    <t>1.  Тариф на теплову енергію, вироблену з використанням природного газу  для бюджетних установ (з ПДВ)</t>
  </si>
  <si>
    <t>2.  Тариф на теплову енергію для потреб бюджетних установ, вироблену на котельнях універсальних модульних (з ПДВ) - 90% від п.1</t>
  </si>
  <si>
    <t>3.  Тариф на виробництво теплової енергії (з ПДВ)</t>
  </si>
  <si>
    <t>4.  Тариф на транспортування тепової енергії (з ПДВ)</t>
  </si>
  <si>
    <t>5.  Тариф на постачання теплової енергії (з ПДВ)</t>
  </si>
  <si>
    <t>Найменування показників</t>
  </si>
  <si>
    <t>Послуга з централізованого опалення</t>
  </si>
  <si>
    <t>для абонентів житлових будинків з будинковими приладами обліку теплової енергії</t>
  </si>
  <si>
    <t>для абонентів житлових будинків без будинкових приладів обліку теплової енергії</t>
  </si>
  <si>
    <t>1. Собівартість власної теплової енергії, врахована у встановлених тарифах на теплову енергію для потреб населення</t>
  </si>
  <si>
    <t>2. Витрати на утримання абонентської служби, усього, у тому числі:</t>
  </si>
  <si>
    <t>2.2. відрахування на соціальні заходи</t>
  </si>
  <si>
    <t>2.1. витрати на оплату праці з відрахуваннями на соціальні заходи</t>
  </si>
  <si>
    <t>2.3. інші витрати абонентської служби</t>
  </si>
  <si>
    <t>3. Решта витрат, крім послуг банку</t>
  </si>
  <si>
    <t>4. Собівартість послуг без урахування послуг банку</t>
  </si>
  <si>
    <t>5. Послуги банку</t>
  </si>
  <si>
    <t>6. Повна планова собівартість послуг з урахуванням послуг банку</t>
  </si>
  <si>
    <t>7. Розрахунковий прибуток, усього, у тому числі:</t>
  </si>
  <si>
    <t>7.1. прибуток у тарифі на теплову енергію для потреб населення</t>
  </si>
  <si>
    <t>8. Плановані тарифи на послуги</t>
  </si>
  <si>
    <t>9. Податок на додану вартість</t>
  </si>
  <si>
    <t>10. Плановані тарифи на послуги (з ПДВ)</t>
  </si>
  <si>
    <r>
      <t>11. Планований тариф на послугу з централізованого опалення, грн/м</t>
    </r>
    <r>
      <rPr>
        <sz val="10"/>
        <rFont val="Calibri"/>
        <family val="2"/>
        <charset val="204"/>
      </rPr>
      <t>²</t>
    </r>
    <r>
      <rPr>
        <sz val="10"/>
        <rFont val="Arial Narrow"/>
        <family val="2"/>
        <charset val="204"/>
      </rPr>
      <t xml:space="preserve"> за місяць протягом опалювального періоду, з ПДВ</t>
    </r>
  </si>
  <si>
    <t>12. Планована тривалість опалювального періоду, діб.</t>
  </si>
  <si>
    <t>виконавчого комітету                                                                                                                    В. ЧЕБОТАРЬОВ</t>
  </si>
  <si>
    <t>Скориговані тарифи на теплову енергію, вироблену котельнями з використанням природного газу, яку надає  КП "Теплокомуненерго" для населення</t>
  </si>
  <si>
    <t>тис.грн./ на рік</t>
  </si>
  <si>
    <t>тис.грн./на рік</t>
  </si>
  <si>
    <r>
      <t>грн./м</t>
    </r>
    <r>
      <rPr>
        <sz val="10"/>
        <rFont val="Calibri"/>
        <family val="2"/>
        <charset val="204"/>
      </rPr>
      <t>²/C245</t>
    </r>
    <r>
      <rPr>
        <sz val="10"/>
        <rFont val="Arial Narrow"/>
        <family val="2"/>
        <charset val="204"/>
      </rPr>
      <t>на рік</t>
    </r>
  </si>
  <si>
    <t>Скоригований тариф на теплову енергію, вироблену на котельнях, які працюють з використанням нетрадиційних джерел енергії, яку надає КП "Теплокомуненерго" для бюджетних установ</t>
  </si>
  <si>
    <t>Тариф, грн./Гкал</t>
  </si>
  <si>
    <t>виконавчого комітету                                                                                                                  В. ЧЕБОТАРЬОВ</t>
  </si>
  <si>
    <t>виконавчого комітету                                                                                                                         В. ЧЕБОТАРЬОВ</t>
  </si>
  <si>
    <t>виконавчого комітету                                                                                                                   В. ЧЕБОТАРЬОВ</t>
  </si>
  <si>
    <r>
      <t>Скориговані тарифи на виробництво теплової енергії</t>
    </r>
    <r>
      <rPr>
        <b/>
        <sz val="10"/>
        <color theme="1"/>
        <rFont val="Arial Narrow"/>
        <family val="2"/>
        <charset val="204"/>
      </rPr>
      <t xml:space="preserve"> </t>
    </r>
    <r>
      <rPr>
        <sz val="10"/>
        <color theme="1"/>
        <rFont val="Arial Narrow"/>
        <family val="2"/>
        <charset val="204"/>
      </rPr>
      <t>котельнями з використанням природного газу                                           КП "Теплокомуненерго" для населення</t>
    </r>
  </si>
  <si>
    <t>Скориговані тарифи на транспортування теплової енергії котельнями з використанням природного газу                                             КП "Теплокомуненерго" для населення</t>
  </si>
  <si>
    <t>Скориговані тарифи на постачання теплової енергії котельнями з використанням природного газу                                                   КП "Теплокомуненерго" для населення</t>
  </si>
  <si>
    <t>Скориговані тарифи на послугу з централізованого опалення, яку надає                                                                                                                                                                                                                 КП "Теплокомуненерго" для населення</t>
  </si>
  <si>
    <t>Скориговані тарифи на постачання теплової енергії котельнями з використанням природного газу                                     КП "Теплокомуненерго" для бюджетних установ та інших споживачів (крім населення)</t>
  </si>
  <si>
    <r>
      <t>Скориговані тарифи на транспортування теплової енергії</t>
    </r>
    <r>
      <rPr>
        <b/>
        <sz val="11"/>
        <color theme="1"/>
        <rFont val="Arial Narrow"/>
        <family val="2"/>
        <charset val="204"/>
      </rPr>
      <t xml:space="preserve"> </t>
    </r>
    <r>
      <rPr>
        <sz val="11"/>
        <color theme="1"/>
        <rFont val="Arial Narrow"/>
        <family val="2"/>
        <charset val="204"/>
      </rPr>
      <t>котельнями з використанням природного газу                КП "Теплокомуненерго" для бюджетних установ та інших споживачів (крім населення)</t>
    </r>
  </si>
  <si>
    <t>11. Тариф на виробництво теплової енергії (без ПДВ)</t>
  </si>
  <si>
    <t>12. Тариф на виробництво теплової енергії (з ПДВ)</t>
  </si>
  <si>
    <t>11. Тариф на транспортування теплової енергії (без ПДВ)</t>
  </si>
  <si>
    <t>12. Тариф на транспортування теплової енергії (з ПДВ)</t>
  </si>
  <si>
    <t>11. Тариф на постачання теплової енергії (без ПДВ)</t>
  </si>
  <si>
    <t>12. Тариф на постачання теплової енергії (з ПДВ)</t>
  </si>
  <si>
    <t>Скориговані тарифи на теплову енергію, вироблену котельнями з використанням природного газу, яку надає                      КП "Теплокомуненерго" для бюджетних установ та інших споживачів (крім населення)</t>
  </si>
  <si>
    <t>Скориговані тарифи на виробництво теплової енергії котельнями з використанням природного газу                             КП "Теплокомуненерго" для бюджетних установ та інших споживачів (крім населення)</t>
  </si>
  <si>
    <t>11. Тариф на постачання теплової енергїї (без ПДВ)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</si>
</sst>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9.5"/>
      <color theme="1"/>
      <name val="Arial Narrow"/>
      <family val="2"/>
      <charset val="204"/>
    </font>
    <font>
      <sz val="9.5"/>
      <color theme="1"/>
      <name val="Calibri"/>
      <family val="2"/>
      <scheme val="minor"/>
    </font>
    <font>
      <sz val="9.5"/>
      <name val="Arial Narrow"/>
      <family val="2"/>
      <charset val="204"/>
    </font>
    <font>
      <i/>
      <sz val="9.5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0"/>
      <name val="Calibri"/>
      <family val="2"/>
      <charset val="204"/>
    </font>
    <font>
      <b/>
      <sz val="10"/>
      <name val="Arial Narrow"/>
      <family val="2"/>
      <charset val="204"/>
    </font>
    <font>
      <b/>
      <sz val="12"/>
      <color theme="1"/>
      <name val="Arial Narrow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10" fontId="3" fillId="2" borderId="2" xfId="1" applyNumberFormat="1" applyFont="1" applyFill="1" applyBorder="1" applyAlignment="1">
      <alignment horizontal="right" vertical="center" wrapText="1"/>
    </xf>
    <xf numFmtId="0" fontId="0" fillId="2" borderId="0" xfId="0" applyFont="1" applyFill="1"/>
    <xf numFmtId="0" fontId="3" fillId="2" borderId="2" xfId="0" applyFont="1" applyFill="1" applyBorder="1" applyAlignment="1">
      <alignment horizontal="left" vertical="center" wrapText="1" indent="1"/>
    </xf>
    <xf numFmtId="0" fontId="2" fillId="2" borderId="0" xfId="0" applyFont="1" applyFill="1"/>
    <xf numFmtId="0" fontId="7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16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 indent="1"/>
    </xf>
    <xf numFmtId="164" fontId="9" fillId="2" borderId="2" xfId="0" applyNumberFormat="1" applyFont="1" applyFill="1" applyBorder="1" applyAlignment="1">
      <alignment horizontal="right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10" fontId="8" fillId="2" borderId="2" xfId="1" applyNumberFormat="1" applyFont="1" applyFill="1" applyBorder="1" applyAlignment="1">
      <alignment horizontal="right" vertical="center" wrapText="1"/>
    </xf>
    <xf numFmtId="0" fontId="7" fillId="2" borderId="0" xfId="0" applyFont="1" applyFill="1"/>
    <xf numFmtId="0" fontId="6" fillId="0" borderId="0" xfId="0" applyFont="1"/>
    <xf numFmtId="4" fontId="7" fillId="0" borderId="0" xfId="0" applyNumberFormat="1" applyFont="1"/>
    <xf numFmtId="0" fontId="2" fillId="0" borderId="0" xfId="0" applyFont="1" applyAlignment="1">
      <alignment vertical="center" wrapText="1"/>
    </xf>
    <xf numFmtId="0" fontId="0" fillId="0" borderId="0" xfId="0" applyFont="1"/>
    <xf numFmtId="164" fontId="0" fillId="0" borderId="0" xfId="0" applyNumberFormat="1" applyFont="1"/>
    <xf numFmtId="4" fontId="0" fillId="0" borderId="0" xfId="0" applyNumberFormat="1" applyFont="1"/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horizontal="right" vertical="center" wrapText="1" indent="2"/>
    </xf>
    <xf numFmtId="4" fontId="3" fillId="2" borderId="2" xfId="0" applyNumberFormat="1" applyFont="1" applyFill="1" applyBorder="1" applyAlignment="1">
      <alignment horizontal="right" vertical="center" wrapText="1" indent="2"/>
    </xf>
    <xf numFmtId="0" fontId="3" fillId="4" borderId="2" xfId="0" applyFont="1" applyFill="1" applyBorder="1" applyAlignment="1">
      <alignment vertical="center" wrapText="1"/>
    </xf>
    <xf numFmtId="4" fontId="3" fillId="4" borderId="2" xfId="0" applyNumberFormat="1" applyFont="1" applyFill="1" applyBorder="1" applyAlignment="1">
      <alignment horizontal="right" vertical="center" wrapText="1" indent="2"/>
    </xf>
    <xf numFmtId="0" fontId="12" fillId="4" borderId="2" xfId="0" applyFont="1" applyFill="1" applyBorder="1" applyAlignment="1">
      <alignment vertical="center" wrapText="1"/>
    </xf>
    <xf numFmtId="4" fontId="12" fillId="4" borderId="2" xfId="0" applyNumberFormat="1" applyFont="1" applyFill="1" applyBorder="1" applyAlignment="1">
      <alignment horizontal="right" vertical="center" wrapText="1" indent="2"/>
    </xf>
    <xf numFmtId="0" fontId="12" fillId="3" borderId="2" xfId="0" applyFont="1" applyFill="1" applyBorder="1" applyAlignment="1">
      <alignment vertical="center" wrapText="1"/>
    </xf>
    <xf numFmtId="4" fontId="12" fillId="3" borderId="2" xfId="0" applyNumberFormat="1" applyFont="1" applyFill="1" applyBorder="1" applyAlignment="1">
      <alignment horizontal="right" vertical="center" wrapText="1" indent="2"/>
    </xf>
    <xf numFmtId="3" fontId="3" fillId="2" borderId="2" xfId="0" applyNumberFormat="1" applyFont="1" applyFill="1" applyBorder="1" applyAlignment="1">
      <alignment horizontal="right" vertical="center" wrapText="1" indent="2"/>
    </xf>
    <xf numFmtId="0" fontId="2" fillId="0" borderId="2" xfId="0" applyFont="1" applyBorder="1" applyAlignment="1" applyProtection="1">
      <alignment horizontal="left" vertical="center" wrapText="1" indent="2"/>
    </xf>
    <xf numFmtId="0" fontId="3" fillId="2" borderId="2" xfId="0" applyFont="1" applyFill="1" applyBorder="1" applyAlignment="1">
      <alignment horizontal="left" vertical="center" wrapText="1" indent="2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indent="1"/>
    </xf>
    <xf numFmtId="0" fontId="2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indent="1"/>
    </xf>
    <xf numFmtId="0" fontId="2" fillId="2" borderId="0" xfId="0" applyFont="1" applyFill="1" applyBorder="1" applyAlignment="1">
      <alignment horizontal="left" vertical="center" wrapText="1" indent="4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 indent="44"/>
    </xf>
    <xf numFmtId="0" fontId="6" fillId="2" borderId="0" xfId="0" applyFont="1" applyFill="1" applyAlignment="1">
      <alignment horizontal="left" inden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 indent="44"/>
    </xf>
    <xf numFmtId="0" fontId="4" fillId="2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\Downloads\2017%20&#1047;&#1074;&#1077;&#1076;&#1077;&#1085;.%20&#1055;&#1054;&#1057;&#1051;&#1059;&#1043;&#1048;%20&#1082;&#1086;&#1088;&#1080;&#1075;%20&#1079;&#1072;&#1088;&#1087;&#1083;&#1072;&#1090;&#1072;,%20&#1077;&#1083;&#1077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ІНСТРУКЦІЯ"/>
      <sheetName val="Вода"/>
      <sheetName val="Ел.Ен  осв"/>
      <sheetName val="аморт"/>
      <sheetName val="Лічильники"/>
      <sheetName val="Зпл регіон 0517"/>
      <sheetName val="розподіл"/>
      <sheetName val="Лист2"/>
      <sheetName val="Порівн табл (2)"/>
      <sheetName val="Порівн табл"/>
      <sheetName val="1_Структура по елементах"/>
      <sheetName val="Лист4"/>
      <sheetName val="Давиденко (2)"/>
      <sheetName val="Давиденко"/>
      <sheetName val="Структ15"/>
      <sheetName val="Структ17"/>
      <sheetName val="Алгоритм"/>
      <sheetName val="Виконком"/>
      <sheetName val="Лист5"/>
      <sheetName val="КУМ"/>
      <sheetName val="послуги нас"/>
      <sheetName val="послуги гурт"/>
      <sheetName val="2_ФОП"/>
      <sheetName val="3_Розподіл пл.соб."/>
      <sheetName val="5_Розрахунок тарифів"/>
      <sheetName val="4_Структура пл.соб."/>
      <sheetName val="Д2"/>
      <sheetName val="Д3"/>
      <sheetName val="Д4"/>
      <sheetName val="Д5"/>
      <sheetName val="Д6"/>
      <sheetName val="Д7"/>
      <sheetName val="Д8"/>
      <sheetName val="Д9"/>
      <sheetName val="Д10"/>
      <sheetName val="Д3_послуга"/>
      <sheetName val="Д4_послуга"/>
      <sheetName val="ГВП_БІРО"/>
      <sheetName val="соб_послОдн"/>
      <sheetName val="соб Коміс_ДВ"/>
      <sheetName val="собіварт_посл_БІРО"/>
      <sheetName val="послуга_Н_Однст"/>
      <sheetName val="послуга_Н_ДВ"/>
      <sheetName val="Послуга_БІРО"/>
      <sheetName val="Лист6"/>
      <sheetName val="Лист1"/>
      <sheetName val="Лист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4">
          <cell r="AD14">
            <v>400611</v>
          </cell>
        </row>
      </sheetData>
      <sheetData sheetId="11"/>
      <sheetData sheetId="12"/>
      <sheetData sheetId="13"/>
      <sheetData sheetId="14"/>
      <sheetData sheetId="15">
        <row r="35">
          <cell r="D35">
            <v>0</v>
          </cell>
          <cell r="F35">
            <v>0</v>
          </cell>
        </row>
        <row r="91">
          <cell r="D91">
            <v>1.6199999999999999E-2</v>
          </cell>
        </row>
      </sheetData>
      <sheetData sheetId="16"/>
      <sheetData sheetId="17">
        <row r="9">
          <cell r="D9">
            <v>97635.94</v>
          </cell>
          <cell r="E9">
            <v>22337.65</v>
          </cell>
          <cell r="F9">
            <v>4205.55</v>
          </cell>
          <cell r="J9">
            <v>97635.94</v>
          </cell>
          <cell r="K9">
            <v>22337.65</v>
          </cell>
          <cell r="L9">
            <v>4205.55</v>
          </cell>
          <cell r="P9">
            <v>0</v>
          </cell>
          <cell r="Q9">
            <v>0</v>
          </cell>
          <cell r="R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D10">
            <v>10018.16</v>
          </cell>
          <cell r="E10">
            <v>1458.91</v>
          </cell>
          <cell r="F10">
            <v>274.45999999999998</v>
          </cell>
          <cell r="J10">
            <v>10018.16</v>
          </cell>
          <cell r="K10">
            <v>1458.91</v>
          </cell>
          <cell r="L10">
            <v>274.45999999999998</v>
          </cell>
          <cell r="P10">
            <v>0</v>
          </cell>
          <cell r="Q10">
            <v>0</v>
          </cell>
          <cell r="R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J11">
            <v>0</v>
          </cell>
          <cell r="K11">
            <v>0</v>
          </cell>
          <cell r="L11">
            <v>0</v>
          </cell>
          <cell r="P11">
            <v>0</v>
          </cell>
          <cell r="Q11">
            <v>0</v>
          </cell>
          <cell r="R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D12">
            <v>717.47</v>
          </cell>
          <cell r="E12">
            <v>104.48</v>
          </cell>
          <cell r="F12">
            <v>19.66</v>
          </cell>
          <cell r="J12">
            <v>706.49</v>
          </cell>
          <cell r="K12">
            <v>102.88</v>
          </cell>
          <cell r="L12">
            <v>19.36</v>
          </cell>
          <cell r="P12">
            <v>10.46</v>
          </cell>
          <cell r="Q12">
            <v>1.52</v>
          </cell>
          <cell r="R12">
            <v>0.28999999999999998</v>
          </cell>
          <cell r="V12">
            <v>0.52</v>
          </cell>
          <cell r="W12">
            <v>0.08</v>
          </cell>
          <cell r="X12">
            <v>0.01</v>
          </cell>
        </row>
        <row r="13">
          <cell r="D13">
            <v>905.72</v>
          </cell>
          <cell r="E13">
            <v>131.9</v>
          </cell>
          <cell r="F13">
            <v>24.81</v>
          </cell>
          <cell r="J13">
            <v>277.85000000000002</v>
          </cell>
          <cell r="K13">
            <v>40.46</v>
          </cell>
          <cell r="L13">
            <v>7.61</v>
          </cell>
          <cell r="P13">
            <v>627.87</v>
          </cell>
          <cell r="Q13">
            <v>91.44</v>
          </cell>
          <cell r="R13">
            <v>17.2</v>
          </cell>
          <cell r="V13">
            <v>0</v>
          </cell>
          <cell r="W13">
            <v>0</v>
          </cell>
          <cell r="X13">
            <v>0</v>
          </cell>
        </row>
        <row r="15">
          <cell r="D15">
            <v>11666.76</v>
          </cell>
          <cell r="E15">
            <v>1698.99</v>
          </cell>
          <cell r="F15">
            <v>319.62</v>
          </cell>
          <cell r="J15">
            <v>7125.6</v>
          </cell>
          <cell r="K15">
            <v>1037.68</v>
          </cell>
          <cell r="L15">
            <v>195.21</v>
          </cell>
          <cell r="P15">
            <v>3885.96</v>
          </cell>
          <cell r="Q15">
            <v>565.9</v>
          </cell>
          <cell r="R15">
            <v>106.46</v>
          </cell>
          <cell r="V15">
            <v>655.20000000000005</v>
          </cell>
          <cell r="W15">
            <v>95.42</v>
          </cell>
          <cell r="X15">
            <v>17.95</v>
          </cell>
        </row>
        <row r="16">
          <cell r="D16">
            <v>2566.69</v>
          </cell>
          <cell r="E16">
            <v>373.78</v>
          </cell>
          <cell r="F16">
            <v>70.319999999999993</v>
          </cell>
          <cell r="J16">
            <v>1567.63</v>
          </cell>
          <cell r="K16">
            <v>228.29</v>
          </cell>
          <cell r="L16">
            <v>42.95</v>
          </cell>
          <cell r="P16">
            <v>854.91</v>
          </cell>
          <cell r="Q16">
            <v>124.5</v>
          </cell>
          <cell r="R16">
            <v>23.42</v>
          </cell>
          <cell r="V16">
            <v>144.13999999999999</v>
          </cell>
          <cell r="W16">
            <v>20.99</v>
          </cell>
          <cell r="X16">
            <v>3.95</v>
          </cell>
        </row>
        <row r="17">
          <cell r="D17">
            <v>1344.54</v>
          </cell>
          <cell r="E17">
            <v>195.8</v>
          </cell>
          <cell r="F17">
            <v>36.840000000000003</v>
          </cell>
          <cell r="J17">
            <v>839.47</v>
          </cell>
          <cell r="K17">
            <v>122.25</v>
          </cell>
          <cell r="L17">
            <v>23</v>
          </cell>
          <cell r="P17">
            <v>496.74</v>
          </cell>
          <cell r="Q17">
            <v>72.34</v>
          </cell>
          <cell r="R17">
            <v>13.61</v>
          </cell>
          <cell r="V17">
            <v>8.33</v>
          </cell>
          <cell r="W17">
            <v>1.21</v>
          </cell>
          <cell r="X17">
            <v>0.23</v>
          </cell>
        </row>
        <row r="18">
          <cell r="D18">
            <v>1019.56</v>
          </cell>
          <cell r="E18">
            <v>148.47999999999999</v>
          </cell>
          <cell r="F18">
            <v>27.93</v>
          </cell>
          <cell r="J18">
            <v>640.91</v>
          </cell>
          <cell r="K18">
            <v>93.33</v>
          </cell>
          <cell r="L18">
            <v>17.559999999999999</v>
          </cell>
          <cell r="P18">
            <v>361.7</v>
          </cell>
          <cell r="Q18">
            <v>52.67</v>
          </cell>
          <cell r="R18">
            <v>9.91</v>
          </cell>
          <cell r="V18">
            <v>16.95</v>
          </cell>
          <cell r="W18">
            <v>2.4700000000000002</v>
          </cell>
          <cell r="X18">
            <v>0.46</v>
          </cell>
        </row>
        <row r="20">
          <cell r="D20">
            <v>310.20999999999998</v>
          </cell>
          <cell r="E20">
            <v>45.17</v>
          </cell>
          <cell r="F20">
            <v>8.5</v>
          </cell>
          <cell r="J20">
            <v>293.87</v>
          </cell>
          <cell r="K20">
            <v>42.8</v>
          </cell>
          <cell r="L20">
            <v>8.0500000000000007</v>
          </cell>
          <cell r="P20">
            <v>14.43</v>
          </cell>
          <cell r="Q20">
            <v>2.1</v>
          </cell>
          <cell r="R20">
            <v>0.4</v>
          </cell>
          <cell r="V20">
            <v>1.91</v>
          </cell>
          <cell r="W20">
            <v>0.28000000000000003</v>
          </cell>
          <cell r="X20">
            <v>0.05</v>
          </cell>
        </row>
        <row r="21">
          <cell r="D21">
            <v>68.25</v>
          </cell>
          <cell r="E21">
            <v>9.94</v>
          </cell>
          <cell r="F21">
            <v>1.87</v>
          </cell>
          <cell r="J21">
            <v>64.650000000000006</v>
          </cell>
          <cell r="K21">
            <v>9.42</v>
          </cell>
          <cell r="L21">
            <v>1.77</v>
          </cell>
          <cell r="P21">
            <v>3.18</v>
          </cell>
          <cell r="Q21">
            <v>0.46</v>
          </cell>
          <cell r="R21">
            <v>0.09</v>
          </cell>
          <cell r="V21">
            <v>0.42</v>
          </cell>
          <cell r="W21">
            <v>0.06</v>
          </cell>
          <cell r="X21">
            <v>0.01</v>
          </cell>
        </row>
        <row r="22">
          <cell r="D22">
            <v>3.52</v>
          </cell>
          <cell r="E22">
            <v>0.51</v>
          </cell>
          <cell r="F22">
            <v>0.1</v>
          </cell>
          <cell r="J22">
            <v>3.34</v>
          </cell>
          <cell r="K22">
            <v>0.49</v>
          </cell>
          <cell r="L22">
            <v>0.09</v>
          </cell>
          <cell r="P22">
            <v>0.16</v>
          </cell>
          <cell r="Q22">
            <v>0.02</v>
          </cell>
          <cell r="R22">
            <v>0</v>
          </cell>
          <cell r="V22">
            <v>0.02</v>
          </cell>
          <cell r="W22">
            <v>0</v>
          </cell>
          <cell r="X22">
            <v>0</v>
          </cell>
        </row>
        <row r="23">
          <cell r="D23">
            <v>0.03</v>
          </cell>
          <cell r="E23">
            <v>0</v>
          </cell>
          <cell r="F23">
            <v>0</v>
          </cell>
          <cell r="J23">
            <v>0.03</v>
          </cell>
          <cell r="K23">
            <v>0</v>
          </cell>
          <cell r="L23">
            <v>0</v>
          </cell>
          <cell r="P23">
            <v>0</v>
          </cell>
          <cell r="Q23">
            <v>0</v>
          </cell>
          <cell r="R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D24">
            <v>0.41</v>
          </cell>
          <cell r="E24">
            <v>0.06</v>
          </cell>
          <cell r="F24">
            <v>0.01</v>
          </cell>
          <cell r="J24">
            <v>0.39</v>
          </cell>
          <cell r="K24">
            <v>0.06</v>
          </cell>
          <cell r="L24">
            <v>0.01</v>
          </cell>
          <cell r="P24">
            <v>0.02</v>
          </cell>
          <cell r="Q24">
            <v>0</v>
          </cell>
          <cell r="R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J25">
            <v>0</v>
          </cell>
          <cell r="K25">
            <v>0</v>
          </cell>
          <cell r="L25">
            <v>0</v>
          </cell>
          <cell r="P25">
            <v>0</v>
          </cell>
          <cell r="Q25">
            <v>0</v>
          </cell>
          <cell r="R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D26">
            <v>25.55</v>
          </cell>
          <cell r="E26">
            <v>3.72</v>
          </cell>
          <cell r="F26">
            <v>0.7</v>
          </cell>
          <cell r="J26">
            <v>24.2</v>
          </cell>
          <cell r="K26">
            <v>3.52</v>
          </cell>
          <cell r="L26">
            <v>0.66</v>
          </cell>
          <cell r="P26">
            <v>1.19</v>
          </cell>
          <cell r="Q26">
            <v>0.17</v>
          </cell>
          <cell r="R26">
            <v>0.03</v>
          </cell>
          <cell r="V26">
            <v>0.16</v>
          </cell>
          <cell r="W26">
            <v>0.02</v>
          </cell>
          <cell r="X26">
            <v>0</v>
          </cell>
        </row>
        <row r="28">
          <cell r="D28">
            <v>1714.45</v>
          </cell>
          <cell r="E28">
            <v>249.67</v>
          </cell>
          <cell r="F28">
            <v>46.97</v>
          </cell>
          <cell r="J28">
            <v>1624.16</v>
          </cell>
          <cell r="K28">
            <v>236.52</v>
          </cell>
          <cell r="L28">
            <v>44.5</v>
          </cell>
          <cell r="P28">
            <v>79.75</v>
          </cell>
          <cell r="Q28">
            <v>11.61</v>
          </cell>
          <cell r="R28">
            <v>2.19</v>
          </cell>
          <cell r="V28">
            <v>10.55</v>
          </cell>
          <cell r="W28">
            <v>1.54</v>
          </cell>
          <cell r="X28">
            <v>0.28999999999999998</v>
          </cell>
        </row>
        <row r="29">
          <cell r="D29">
            <v>377.18</v>
          </cell>
          <cell r="E29">
            <v>54.93</v>
          </cell>
          <cell r="F29">
            <v>10.33</v>
          </cell>
          <cell r="J29">
            <v>357.32</v>
          </cell>
          <cell r="K29">
            <v>52.04</v>
          </cell>
          <cell r="L29">
            <v>9.7899999999999991</v>
          </cell>
          <cell r="P29">
            <v>17.54</v>
          </cell>
          <cell r="Q29">
            <v>2.56</v>
          </cell>
          <cell r="R29">
            <v>0.48</v>
          </cell>
          <cell r="V29">
            <v>2.3199999999999998</v>
          </cell>
          <cell r="W29">
            <v>0.34</v>
          </cell>
          <cell r="X29">
            <v>0.06</v>
          </cell>
        </row>
        <row r="30">
          <cell r="D30">
            <v>8.1199999999999992</v>
          </cell>
          <cell r="E30">
            <v>1.18</v>
          </cell>
          <cell r="F30">
            <v>0.22</v>
          </cell>
          <cell r="J30">
            <v>7.7</v>
          </cell>
          <cell r="K30">
            <v>1.1200000000000001</v>
          </cell>
          <cell r="L30">
            <v>0.21</v>
          </cell>
          <cell r="P30">
            <v>0.38</v>
          </cell>
          <cell r="Q30">
            <v>0.06</v>
          </cell>
          <cell r="R30">
            <v>0.01</v>
          </cell>
          <cell r="V30">
            <v>0.05</v>
          </cell>
          <cell r="W30">
            <v>0.01</v>
          </cell>
          <cell r="X30">
            <v>0</v>
          </cell>
        </row>
        <row r="31">
          <cell r="D31">
            <v>0.03</v>
          </cell>
          <cell r="E31">
            <v>0</v>
          </cell>
          <cell r="F31">
            <v>0</v>
          </cell>
          <cell r="J31">
            <v>0.03</v>
          </cell>
          <cell r="K31">
            <v>0</v>
          </cell>
          <cell r="L31">
            <v>0</v>
          </cell>
          <cell r="P31">
            <v>0</v>
          </cell>
          <cell r="Q31">
            <v>0</v>
          </cell>
          <cell r="R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D32">
            <v>1.1399999999999999</v>
          </cell>
          <cell r="E32">
            <v>0.17</v>
          </cell>
          <cell r="F32">
            <v>0.03</v>
          </cell>
          <cell r="J32">
            <v>1.08</v>
          </cell>
          <cell r="K32">
            <v>0.16</v>
          </cell>
          <cell r="L32">
            <v>0.03</v>
          </cell>
          <cell r="P32">
            <v>0.05</v>
          </cell>
          <cell r="Q32">
            <v>0.01</v>
          </cell>
          <cell r="R32">
            <v>0</v>
          </cell>
          <cell r="V32">
            <v>0.01</v>
          </cell>
          <cell r="W32">
            <v>0</v>
          </cell>
          <cell r="X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P33">
            <v>0</v>
          </cell>
          <cell r="Q33">
            <v>0</v>
          </cell>
          <cell r="R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D34">
            <v>174.79</v>
          </cell>
          <cell r="E34">
            <v>25.45</v>
          </cell>
          <cell r="F34">
            <v>4.79</v>
          </cell>
          <cell r="J34">
            <v>165.58</v>
          </cell>
          <cell r="K34">
            <v>24.11</v>
          </cell>
          <cell r="L34">
            <v>4.54</v>
          </cell>
          <cell r="P34">
            <v>8.1300000000000008</v>
          </cell>
          <cell r="Q34">
            <v>1.18</v>
          </cell>
          <cell r="R34">
            <v>0.22</v>
          </cell>
          <cell r="V34">
            <v>1.08</v>
          </cell>
          <cell r="W34">
            <v>0.16</v>
          </cell>
          <cell r="X34">
            <v>0.03</v>
          </cell>
        </row>
        <row r="37">
          <cell r="D37">
            <v>180.22</v>
          </cell>
          <cell r="E37">
            <v>26.25</v>
          </cell>
          <cell r="F37">
            <v>4.9400000000000004</v>
          </cell>
          <cell r="J37">
            <v>170.73</v>
          </cell>
          <cell r="K37">
            <v>24.86</v>
          </cell>
          <cell r="L37">
            <v>4.68</v>
          </cell>
          <cell r="P37">
            <v>8.3800000000000008</v>
          </cell>
          <cell r="Q37">
            <v>1.22</v>
          </cell>
          <cell r="R37">
            <v>0.23</v>
          </cell>
          <cell r="V37">
            <v>1.1100000000000001</v>
          </cell>
          <cell r="W37">
            <v>0.16</v>
          </cell>
          <cell r="X37">
            <v>0.03</v>
          </cell>
        </row>
        <row r="39">
          <cell r="D39">
            <v>0</v>
          </cell>
          <cell r="E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P39">
            <v>0</v>
          </cell>
          <cell r="Q39">
            <v>0</v>
          </cell>
          <cell r="R39">
            <v>0</v>
          </cell>
          <cell r="V39">
            <v>0</v>
          </cell>
          <cell r="W39">
            <v>0</v>
          </cell>
          <cell r="X39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K41">
            <v>0</v>
          </cell>
          <cell r="L41">
            <v>0</v>
          </cell>
          <cell r="P41">
            <v>0</v>
          </cell>
          <cell r="Q41">
            <v>0</v>
          </cell>
          <cell r="R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K42">
            <v>0</v>
          </cell>
          <cell r="L42">
            <v>0</v>
          </cell>
          <cell r="P42">
            <v>0</v>
          </cell>
          <cell r="Q42">
            <v>0</v>
          </cell>
          <cell r="R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K43">
            <v>0</v>
          </cell>
          <cell r="L43">
            <v>0</v>
          </cell>
          <cell r="P43">
            <v>0</v>
          </cell>
          <cell r="Q43">
            <v>0</v>
          </cell>
          <cell r="R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K44">
            <v>0</v>
          </cell>
          <cell r="L44">
            <v>0</v>
          </cell>
          <cell r="P44">
            <v>0</v>
          </cell>
          <cell r="Q44">
            <v>0</v>
          </cell>
          <cell r="R44">
            <v>0</v>
          </cell>
          <cell r="V44">
            <v>0</v>
          </cell>
          <cell r="W44">
            <v>0</v>
          </cell>
          <cell r="X44">
            <v>0</v>
          </cell>
        </row>
        <row r="48">
          <cell r="D48">
            <v>111237</v>
          </cell>
          <cell r="E48">
            <v>16199.05</v>
          </cell>
          <cell r="F48">
            <v>3047.46</v>
          </cell>
        </row>
      </sheetData>
      <sheetData sheetId="18"/>
      <sheetData sheetId="19"/>
      <sheetData sheetId="20"/>
      <sheetData sheetId="21"/>
      <sheetData sheetId="22"/>
      <sheetData sheetId="23"/>
      <sheetData sheetId="24">
        <row r="25">
          <cell r="E25">
            <v>1157.3399999999999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C10">
            <v>835.41600000000005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workbookViewId="0">
      <selection activeCell="A2" sqref="A2:C18"/>
    </sheetView>
  </sheetViews>
  <sheetFormatPr defaultRowHeight="12.75" x14ac:dyDescent="0.25"/>
  <cols>
    <col min="1" max="1" width="4.5703125" style="41" customWidth="1"/>
    <col min="2" max="2" width="63.7109375" style="20" customWidth="1"/>
    <col min="3" max="3" width="11.140625" style="41" customWidth="1"/>
    <col min="4" max="16384" width="9.140625" style="20"/>
  </cols>
  <sheetData>
    <row r="2" spans="1:3" ht="45" customHeight="1" x14ac:dyDescent="0.25">
      <c r="A2" s="46"/>
      <c r="B2" s="46"/>
      <c r="C2" s="46"/>
    </row>
    <row r="3" spans="1:3" ht="38.25" customHeight="1" x14ac:dyDescent="0.25">
      <c r="A3" s="25"/>
      <c r="B3" s="25"/>
      <c r="C3" s="25"/>
    </row>
    <row r="4" spans="1:3" ht="27.75" customHeight="1" x14ac:dyDescent="0.25">
      <c r="A4" s="25"/>
      <c r="B4" s="40"/>
      <c r="C4" s="25"/>
    </row>
    <row r="5" spans="1:3" ht="20.25" customHeight="1" x14ac:dyDescent="0.25">
      <c r="A5" s="25"/>
      <c r="B5" s="38"/>
      <c r="C5" s="25"/>
    </row>
    <row r="6" spans="1:3" ht="44.25" customHeight="1" x14ac:dyDescent="0.25">
      <c r="A6" s="25"/>
      <c r="B6" s="38"/>
      <c r="C6" s="25"/>
    </row>
    <row r="7" spans="1:3" ht="18" customHeight="1" x14ac:dyDescent="0.25">
      <c r="A7" s="25"/>
      <c r="B7" s="38"/>
      <c r="C7" s="25"/>
    </row>
    <row r="8" spans="1:3" ht="30" customHeight="1" x14ac:dyDescent="0.25">
      <c r="A8" s="25"/>
      <c r="B8" s="38"/>
      <c r="C8" s="25"/>
    </row>
    <row r="9" spans="1:3" ht="30.75" customHeight="1" x14ac:dyDescent="0.25">
      <c r="A9" s="25"/>
      <c r="B9" s="38"/>
      <c r="C9" s="25"/>
    </row>
    <row r="10" spans="1:3" ht="18" customHeight="1" x14ac:dyDescent="0.25">
      <c r="A10" s="25"/>
      <c r="B10" s="38"/>
      <c r="C10" s="25"/>
    </row>
    <row r="11" spans="1:3" ht="30" customHeight="1" x14ac:dyDescent="0.25">
      <c r="A11" s="25"/>
      <c r="B11" s="38"/>
      <c r="C11" s="25"/>
    </row>
    <row r="12" spans="1:3" ht="18" customHeight="1" x14ac:dyDescent="0.25">
      <c r="A12" s="25"/>
      <c r="B12" s="38"/>
      <c r="C12" s="25"/>
    </row>
    <row r="13" spans="1:3" ht="18" customHeight="1" x14ac:dyDescent="0.25">
      <c r="A13" s="25"/>
      <c r="B13" s="38"/>
      <c r="C13" s="25"/>
    </row>
    <row r="14" spans="1:3" ht="18" customHeight="1" x14ac:dyDescent="0.25">
      <c r="A14" s="25"/>
      <c r="B14" s="38"/>
      <c r="C14" s="25"/>
    </row>
    <row r="15" spans="1:3" ht="18" customHeight="1" x14ac:dyDescent="0.25">
      <c r="A15" s="25"/>
      <c r="B15" s="38"/>
      <c r="C15" s="25"/>
    </row>
    <row r="16" spans="1:3" ht="18" customHeight="1" x14ac:dyDescent="0.25">
      <c r="A16" s="25"/>
      <c r="B16" s="39"/>
      <c r="C16" s="25"/>
    </row>
  </sheetData>
  <mergeCells count="1">
    <mergeCell ref="A2:C2"/>
  </mergeCells>
  <pageMargins left="1.299212598425197" right="0.31496062992125984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5"/>
  <sheetViews>
    <sheetView tabSelected="1" topLeftCell="A379" workbookViewId="0">
      <selection activeCell="D400" sqref="D400"/>
    </sheetView>
  </sheetViews>
  <sheetFormatPr defaultRowHeight="15" x14ac:dyDescent="0.25"/>
  <cols>
    <col min="1" max="1" width="57.42578125" style="6" customWidth="1"/>
    <col min="2" max="2" width="12.7109375" style="6" customWidth="1"/>
    <col min="3" max="3" width="12.42578125" style="6" customWidth="1"/>
    <col min="4" max="16384" width="9.140625" style="21"/>
  </cols>
  <sheetData>
    <row r="1" spans="1:9" x14ac:dyDescent="0.25">
      <c r="A1" s="47">
        <v>3</v>
      </c>
      <c r="B1" s="47"/>
      <c r="C1" s="47"/>
    </row>
    <row r="2" spans="1:9" ht="15" customHeight="1" x14ac:dyDescent="0.25">
      <c r="A2" s="49" t="s">
        <v>36</v>
      </c>
      <c r="B2" s="49"/>
      <c r="C2" s="49"/>
    </row>
    <row r="3" spans="1:9" ht="15" customHeight="1" x14ac:dyDescent="0.25">
      <c r="A3" s="49" t="s">
        <v>37</v>
      </c>
      <c r="B3" s="49"/>
      <c r="C3" s="49"/>
    </row>
    <row r="4" spans="1:9" ht="15" customHeight="1" x14ac:dyDescent="0.25">
      <c r="A4" s="49" t="s">
        <v>38</v>
      </c>
      <c r="B4" s="49"/>
      <c r="C4" s="49"/>
    </row>
    <row r="5" spans="1:9" ht="40.5" customHeight="1" x14ac:dyDescent="0.25">
      <c r="A5" s="50" t="s">
        <v>75</v>
      </c>
      <c r="B5" s="50"/>
      <c r="C5" s="50"/>
    </row>
    <row r="6" spans="1:9" ht="18" customHeight="1" x14ac:dyDescent="0.25">
      <c r="A6" s="51" t="s">
        <v>0</v>
      </c>
      <c r="B6" s="51" t="s">
        <v>35</v>
      </c>
      <c r="C6" s="51"/>
    </row>
    <row r="7" spans="1:9" ht="15.75" customHeight="1" x14ac:dyDescent="0.25">
      <c r="A7" s="51"/>
      <c r="B7" s="1" t="s">
        <v>76</v>
      </c>
      <c r="C7" s="1" t="s">
        <v>2</v>
      </c>
    </row>
    <row r="8" spans="1:9" ht="15.75" customHeight="1" x14ac:dyDescent="0.25">
      <c r="A8" s="44">
        <v>1</v>
      </c>
      <c r="B8" s="1">
        <v>2</v>
      </c>
      <c r="C8" s="1">
        <v>3</v>
      </c>
    </row>
    <row r="9" spans="1:9" x14ac:dyDescent="0.25">
      <c r="A9" s="2" t="s">
        <v>1</v>
      </c>
      <c r="B9" s="3">
        <f>B10+B22</f>
        <v>126282.81000000001</v>
      </c>
      <c r="C9" s="3">
        <v>1135.26</v>
      </c>
      <c r="F9" s="22"/>
      <c r="G9" s="22"/>
      <c r="I9" s="22"/>
    </row>
    <row r="10" spans="1:9" x14ac:dyDescent="0.25">
      <c r="A10" s="2" t="s">
        <v>3</v>
      </c>
      <c r="B10" s="3">
        <f>B11+B17</f>
        <v>125874.84000000001</v>
      </c>
      <c r="C10" s="3">
        <f>C11+C17</f>
        <v>1131.5908963204688</v>
      </c>
      <c r="F10" s="22"/>
      <c r="G10" s="22"/>
      <c r="I10" s="22"/>
    </row>
    <row r="11" spans="1:9" x14ac:dyDescent="0.25">
      <c r="A11" s="2" t="s">
        <v>4</v>
      </c>
      <c r="B11" s="3">
        <f t="shared" ref="B11" si="0">B12+B13+B14+B15+B16</f>
        <v>109277.29000000001</v>
      </c>
      <c r="C11" s="3">
        <v>982.38199999999995</v>
      </c>
      <c r="F11" s="22"/>
      <c r="G11" s="22"/>
      <c r="I11" s="22"/>
    </row>
    <row r="12" spans="1:9" x14ac:dyDescent="0.25">
      <c r="A12" s="7" t="s">
        <v>5</v>
      </c>
      <c r="B12" s="3">
        <f>[1]Виконком!D9</f>
        <v>97635.94</v>
      </c>
      <c r="C12" s="3">
        <f>B12/$B$51*1000</f>
        <v>877.72899305087333</v>
      </c>
      <c r="F12" s="22"/>
      <c r="G12" s="22"/>
      <c r="I12" s="22"/>
    </row>
    <row r="13" spans="1:9" x14ac:dyDescent="0.25">
      <c r="A13" s="7" t="s">
        <v>6</v>
      </c>
      <c r="B13" s="3">
        <f>[1]Виконком!D10</f>
        <v>10018.16</v>
      </c>
      <c r="C13" s="3">
        <f t="shared" ref="C13:C16" si="1">B13/$B$51*1000</f>
        <v>90.061400433309061</v>
      </c>
      <c r="F13" s="22"/>
      <c r="G13" s="22"/>
      <c r="I13" s="22"/>
    </row>
    <row r="14" spans="1:9" x14ac:dyDescent="0.25">
      <c r="A14" s="7" t="s">
        <v>7</v>
      </c>
      <c r="B14" s="3">
        <f>[1]Виконком!D11</f>
        <v>0</v>
      </c>
      <c r="C14" s="3">
        <f t="shared" si="1"/>
        <v>0</v>
      </c>
      <c r="F14" s="22"/>
      <c r="G14" s="22"/>
    </row>
    <row r="15" spans="1:9" x14ac:dyDescent="0.25">
      <c r="A15" s="7" t="s">
        <v>8</v>
      </c>
      <c r="B15" s="3">
        <f>[1]Виконком!D12</f>
        <v>717.47</v>
      </c>
      <c r="C15" s="3">
        <f t="shared" si="1"/>
        <v>6.4499222381042287</v>
      </c>
      <c r="F15" s="22"/>
      <c r="G15" s="22"/>
    </row>
    <row r="16" spans="1:9" x14ac:dyDescent="0.25">
      <c r="A16" s="7" t="s">
        <v>9</v>
      </c>
      <c r="B16" s="3">
        <f>[1]Виконком!D13</f>
        <v>905.72</v>
      </c>
      <c r="C16" s="3">
        <f t="shared" si="1"/>
        <v>8.1422548252829543</v>
      </c>
      <c r="F16" s="22"/>
      <c r="G16" s="22"/>
    </row>
    <row r="17" spans="1:7" x14ac:dyDescent="0.25">
      <c r="A17" s="2" t="s">
        <v>10</v>
      </c>
      <c r="B17" s="3">
        <f>B18+B19+B20+B21</f>
        <v>16597.550000000003</v>
      </c>
      <c r="C17" s="3">
        <f>C18+C19+C20+C21</f>
        <v>149.20889632046891</v>
      </c>
      <c r="F17" s="22"/>
      <c r="G17" s="22"/>
    </row>
    <row r="18" spans="1:7" x14ac:dyDescent="0.25">
      <c r="A18" s="7" t="s">
        <v>11</v>
      </c>
      <c r="B18" s="3">
        <f>[1]Виконком!D15</f>
        <v>11666.76</v>
      </c>
      <c r="C18" s="3">
        <f t="shared" ref="C18:C21" si="2">B18/$B$51*1000</f>
        <v>104.88200868416085</v>
      </c>
      <c r="F18" s="22"/>
      <c r="G18" s="22"/>
    </row>
    <row r="19" spans="1:7" x14ac:dyDescent="0.25">
      <c r="A19" s="7" t="s">
        <v>12</v>
      </c>
      <c r="B19" s="3">
        <f>[1]Виконком!D16</f>
        <v>2566.69</v>
      </c>
      <c r="C19" s="3">
        <f t="shared" si="2"/>
        <v>23.074067081996098</v>
      </c>
      <c r="F19" s="22"/>
      <c r="G19" s="22"/>
    </row>
    <row r="20" spans="1:7" x14ac:dyDescent="0.25">
      <c r="A20" s="7" t="s">
        <v>13</v>
      </c>
      <c r="B20" s="3">
        <f>[1]Виконком!D17</f>
        <v>1344.54</v>
      </c>
      <c r="C20" s="3">
        <f t="shared" si="2"/>
        <v>12.087165241781063</v>
      </c>
      <c r="F20" s="22"/>
      <c r="G20" s="22"/>
    </row>
    <row r="21" spans="1:7" x14ac:dyDescent="0.25">
      <c r="A21" s="7" t="s">
        <v>14</v>
      </c>
      <c r="B21" s="3">
        <f>[1]Виконком!D18</f>
        <v>1019.56</v>
      </c>
      <c r="C21" s="3">
        <f t="shared" si="2"/>
        <v>9.1656553125309017</v>
      </c>
      <c r="F21" s="22"/>
      <c r="G21" s="22"/>
    </row>
    <row r="22" spans="1:7" x14ac:dyDescent="0.25">
      <c r="A22" s="2" t="s">
        <v>15</v>
      </c>
      <c r="B22" s="3">
        <f t="shared" ref="B22" si="3">B23+B24+B25+B26+B27+B28+B29</f>
        <v>407.96999999999997</v>
      </c>
      <c r="C22" s="3">
        <v>3.669</v>
      </c>
      <c r="F22" s="22"/>
      <c r="G22" s="22"/>
    </row>
    <row r="23" spans="1:7" x14ac:dyDescent="0.25">
      <c r="A23" s="7" t="s">
        <v>11</v>
      </c>
      <c r="B23" s="3">
        <f>[1]Виконком!D20</f>
        <v>310.20999999999998</v>
      </c>
      <c r="C23" s="3">
        <f t="shared" ref="C23:C29" si="4">B23/$B$51*1000</f>
        <v>2.788730368492498</v>
      </c>
      <c r="F23" s="22"/>
      <c r="G23" s="22"/>
    </row>
    <row r="24" spans="1:7" x14ac:dyDescent="0.25">
      <c r="A24" s="7" t="s">
        <v>12</v>
      </c>
      <c r="B24" s="3">
        <f>[1]Виконком!D21</f>
        <v>68.25</v>
      </c>
      <c r="C24" s="3">
        <f t="shared" si="4"/>
        <v>0.61355484236360203</v>
      </c>
      <c r="F24" s="22"/>
      <c r="G24" s="22"/>
    </row>
    <row r="25" spans="1:7" x14ac:dyDescent="0.25">
      <c r="A25" s="7" t="s">
        <v>13</v>
      </c>
      <c r="B25" s="3">
        <f>[1]Виконком!D22</f>
        <v>3.52</v>
      </c>
      <c r="C25" s="3">
        <f t="shared" si="4"/>
        <v>3.164414718124365E-2</v>
      </c>
      <c r="F25" s="22"/>
      <c r="G25" s="22"/>
    </row>
    <row r="26" spans="1:7" x14ac:dyDescent="0.25">
      <c r="A26" s="7" t="s">
        <v>6</v>
      </c>
      <c r="B26" s="3">
        <f>[1]Виконком!D23</f>
        <v>0.03</v>
      </c>
      <c r="C26" s="3">
        <f t="shared" si="4"/>
        <v>2.6969443620378111E-4</v>
      </c>
      <c r="F26" s="22"/>
      <c r="G26" s="22"/>
    </row>
    <row r="27" spans="1:7" x14ac:dyDescent="0.25">
      <c r="A27" s="7" t="s">
        <v>8</v>
      </c>
      <c r="B27" s="3">
        <f>[1]Виконком!D24</f>
        <v>0.41</v>
      </c>
      <c r="C27" s="3">
        <f t="shared" si="4"/>
        <v>3.6858239614516752E-3</v>
      </c>
      <c r="F27" s="22"/>
      <c r="G27" s="22"/>
    </row>
    <row r="28" spans="1:7" x14ac:dyDescent="0.25">
      <c r="A28" s="7" t="s">
        <v>16</v>
      </c>
      <c r="B28" s="3">
        <f>[1]Виконком!D25</f>
        <v>0</v>
      </c>
      <c r="C28" s="3">
        <f t="shared" si="4"/>
        <v>0</v>
      </c>
      <c r="F28" s="22"/>
      <c r="G28" s="22"/>
    </row>
    <row r="29" spans="1:7" x14ac:dyDescent="0.25">
      <c r="A29" s="7" t="s">
        <v>17</v>
      </c>
      <c r="B29" s="3">
        <f>[1]Виконком!D26</f>
        <v>25.55</v>
      </c>
      <c r="C29" s="3">
        <f t="shared" si="4"/>
        <v>0.22968976150022027</v>
      </c>
      <c r="F29" s="22"/>
      <c r="G29" s="22"/>
    </row>
    <row r="30" spans="1:7" x14ac:dyDescent="0.25">
      <c r="A30" s="2" t="s">
        <v>18</v>
      </c>
      <c r="B30" s="3">
        <f t="shared" ref="B30:C30" si="5">B31+B32+B33+B34+B35+B36+B37</f>
        <v>2275.71</v>
      </c>
      <c r="C30" s="3">
        <f t="shared" si="5"/>
        <v>20.458210847110223</v>
      </c>
      <c r="F30" s="22"/>
      <c r="G30" s="22"/>
    </row>
    <row r="31" spans="1:7" x14ac:dyDescent="0.25">
      <c r="A31" s="7" t="s">
        <v>11</v>
      </c>
      <c r="B31" s="3">
        <f>[1]Виконком!D28</f>
        <v>1714.45</v>
      </c>
      <c r="C31" s="3">
        <f t="shared" ref="C31:C37" si="6">B31/$B$51*1000</f>
        <v>15.412587538319086</v>
      </c>
      <c r="F31" s="22"/>
      <c r="G31" s="22"/>
    </row>
    <row r="32" spans="1:7" x14ac:dyDescent="0.25">
      <c r="A32" s="7" t="s">
        <v>12</v>
      </c>
      <c r="B32" s="3">
        <f>[1]Виконком!D29</f>
        <v>377.18</v>
      </c>
      <c r="C32" s="3">
        <f t="shared" si="6"/>
        <v>3.3907782482447386</v>
      </c>
      <c r="F32" s="22"/>
      <c r="G32" s="22"/>
    </row>
    <row r="33" spans="1:7" x14ac:dyDescent="0.25">
      <c r="A33" s="7" t="s">
        <v>13</v>
      </c>
      <c r="B33" s="3">
        <f>[1]Виконком!D30</f>
        <v>8.1199999999999992</v>
      </c>
      <c r="C33" s="3">
        <f t="shared" si="6"/>
        <v>7.299729406582342E-2</v>
      </c>
      <c r="F33" s="22"/>
      <c r="G33" s="22"/>
    </row>
    <row r="34" spans="1:7" x14ac:dyDescent="0.25">
      <c r="A34" s="7" t="s">
        <v>6</v>
      </c>
      <c r="B34" s="3">
        <f>[1]Виконком!D31</f>
        <v>0.03</v>
      </c>
      <c r="C34" s="3">
        <f t="shared" si="6"/>
        <v>2.6969443620378111E-4</v>
      </c>
      <c r="F34" s="22"/>
      <c r="G34" s="22"/>
    </row>
    <row r="35" spans="1:7" x14ac:dyDescent="0.25">
      <c r="A35" s="7" t="s">
        <v>8</v>
      </c>
      <c r="B35" s="3">
        <f>[1]Виконком!D32</f>
        <v>1.1399999999999999</v>
      </c>
      <c r="C35" s="3">
        <f t="shared" si="6"/>
        <v>1.0248388575743683E-2</v>
      </c>
      <c r="F35" s="22"/>
      <c r="G35" s="22"/>
    </row>
    <row r="36" spans="1:7" x14ac:dyDescent="0.25">
      <c r="A36" s="7" t="s">
        <v>16</v>
      </c>
      <c r="B36" s="3">
        <f>[1]Виконком!D33</f>
        <v>0</v>
      </c>
      <c r="C36" s="3">
        <f t="shared" si="6"/>
        <v>0</v>
      </c>
      <c r="F36" s="22"/>
      <c r="G36" s="22"/>
    </row>
    <row r="37" spans="1:7" x14ac:dyDescent="0.25">
      <c r="A37" s="7" t="s">
        <v>19</v>
      </c>
      <c r="B37" s="3">
        <f>[1]Виконком!D34</f>
        <v>174.79</v>
      </c>
      <c r="C37" s="3">
        <f t="shared" si="6"/>
        <v>1.5713296834686299</v>
      </c>
      <c r="F37" s="22"/>
      <c r="G37" s="22"/>
    </row>
    <row r="38" spans="1:7" x14ac:dyDescent="0.25">
      <c r="A38" s="2" t="s">
        <v>20</v>
      </c>
      <c r="B38" s="3">
        <v>0</v>
      </c>
      <c r="C38" s="3">
        <v>0</v>
      </c>
      <c r="F38" s="22"/>
      <c r="G38" s="22"/>
    </row>
    <row r="39" spans="1:7" x14ac:dyDescent="0.25">
      <c r="A39" s="2" t="s">
        <v>21</v>
      </c>
      <c r="B39" s="3">
        <f>[1]Структ17!D35/1000</f>
        <v>0</v>
      </c>
      <c r="C39" s="3">
        <v>0</v>
      </c>
      <c r="F39" s="22"/>
      <c r="G39" s="22"/>
    </row>
    <row r="40" spans="1:7" x14ac:dyDescent="0.25">
      <c r="A40" s="2" t="s">
        <v>22</v>
      </c>
      <c r="B40" s="3">
        <f>[1]Виконком!D37</f>
        <v>180.22</v>
      </c>
      <c r="C40" s="3">
        <f>B40/$B$51*1000</f>
        <v>1.6201443764215144</v>
      </c>
      <c r="F40" s="22"/>
      <c r="G40" s="22"/>
    </row>
    <row r="41" spans="1:7" x14ac:dyDescent="0.25">
      <c r="A41" s="2" t="s">
        <v>23</v>
      </c>
      <c r="B41" s="3">
        <f t="shared" ref="B41:C41" si="7">B9+B30+B38+B39+B40</f>
        <v>128738.74000000002</v>
      </c>
      <c r="C41" s="3">
        <f t="shared" si="7"/>
        <v>1157.3383552235316</v>
      </c>
      <c r="F41" s="22"/>
      <c r="G41" s="22"/>
    </row>
    <row r="42" spans="1:7" x14ac:dyDescent="0.25">
      <c r="A42" s="2" t="s">
        <v>24</v>
      </c>
      <c r="B42" s="3">
        <f>[1]Виконком!D39</f>
        <v>0</v>
      </c>
      <c r="C42" s="3">
        <f>B42/$B$51*1000</f>
        <v>0</v>
      </c>
      <c r="F42" s="22"/>
      <c r="G42" s="22"/>
    </row>
    <row r="43" spans="1:7" x14ac:dyDescent="0.25">
      <c r="A43" s="2" t="s">
        <v>25</v>
      </c>
      <c r="B43" s="3">
        <f>B44+B45+B46+B47</f>
        <v>0</v>
      </c>
      <c r="C43" s="3">
        <f t="shared" ref="C43" si="8">C44+C45+C46+C47</f>
        <v>0</v>
      </c>
      <c r="F43" s="22"/>
      <c r="G43" s="22"/>
    </row>
    <row r="44" spans="1:7" x14ac:dyDescent="0.25">
      <c r="A44" s="7" t="s">
        <v>26</v>
      </c>
      <c r="B44" s="3">
        <f>[1]Виконком!D41</f>
        <v>0</v>
      </c>
      <c r="C44" s="3">
        <f t="shared" ref="C44:C47" si="9">B44/$B$51*1000</f>
        <v>0</v>
      </c>
      <c r="F44" s="22"/>
      <c r="G44" s="22"/>
    </row>
    <row r="45" spans="1:7" x14ac:dyDescent="0.25">
      <c r="A45" s="7" t="s">
        <v>27</v>
      </c>
      <c r="B45" s="3">
        <f>[1]Виконком!D42</f>
        <v>0</v>
      </c>
      <c r="C45" s="3">
        <f t="shared" si="9"/>
        <v>0</v>
      </c>
      <c r="F45" s="22"/>
      <c r="G45" s="22"/>
    </row>
    <row r="46" spans="1:7" ht="15.75" customHeight="1" x14ac:dyDescent="0.25">
      <c r="A46" s="7" t="s">
        <v>28</v>
      </c>
      <c r="B46" s="3">
        <f>[1]Виконком!D43</f>
        <v>0</v>
      </c>
      <c r="C46" s="3">
        <f t="shared" si="9"/>
        <v>0</v>
      </c>
      <c r="F46" s="22"/>
      <c r="G46" s="22"/>
    </row>
    <row r="47" spans="1:7" x14ac:dyDescent="0.25">
      <c r="A47" s="7" t="s">
        <v>29</v>
      </c>
      <c r="B47" s="3">
        <f>[1]Виконком!D44</f>
        <v>0</v>
      </c>
      <c r="C47" s="3">
        <f t="shared" si="9"/>
        <v>0</v>
      </c>
      <c r="F47" s="22"/>
      <c r="G47" s="22"/>
    </row>
    <row r="48" spans="1:7" x14ac:dyDescent="0.25">
      <c r="A48" s="2" t="s">
        <v>30</v>
      </c>
      <c r="B48" s="4">
        <f>B43+B42+B41</f>
        <v>128738.74000000002</v>
      </c>
      <c r="C48" s="4">
        <f t="shared" ref="C48" si="10">C43+C42+C41</f>
        <v>1157.3383552235316</v>
      </c>
      <c r="F48" s="22"/>
      <c r="G48" s="22"/>
    </row>
    <row r="49" spans="1:7" x14ac:dyDescent="0.25">
      <c r="A49" s="2" t="s">
        <v>31</v>
      </c>
      <c r="B49" s="4"/>
      <c r="C49" s="4">
        <f t="shared" ref="C49" si="11">C48</f>
        <v>1157.3383552235316</v>
      </c>
      <c r="F49" s="22"/>
      <c r="G49" s="22"/>
    </row>
    <row r="50" spans="1:7" x14ac:dyDescent="0.25">
      <c r="A50" s="2" t="s">
        <v>32</v>
      </c>
      <c r="B50" s="4"/>
      <c r="C50" s="4">
        <f t="shared" ref="C50" si="12">C49*1.2</f>
        <v>1388.8060262682379</v>
      </c>
      <c r="D50" s="23"/>
      <c r="E50" s="23"/>
      <c r="F50" s="22"/>
      <c r="G50" s="22"/>
    </row>
    <row r="51" spans="1:7" x14ac:dyDescent="0.25">
      <c r="A51" s="2" t="s">
        <v>33</v>
      </c>
      <c r="B51" s="4">
        <f>[1]Виконком!D48</f>
        <v>111237</v>
      </c>
      <c r="C51" s="3"/>
      <c r="F51" s="22"/>
      <c r="G51" s="22"/>
    </row>
    <row r="52" spans="1:7" x14ac:dyDescent="0.25">
      <c r="A52" s="2" t="s">
        <v>34</v>
      </c>
      <c r="B52" s="5">
        <f t="shared" ref="B52:C52" si="13">B43/B41</f>
        <v>0</v>
      </c>
      <c r="C52" s="5">
        <f t="shared" si="13"/>
        <v>0</v>
      </c>
      <c r="F52" s="22"/>
      <c r="G52" s="22"/>
    </row>
    <row r="54" spans="1:7" x14ac:dyDescent="0.25">
      <c r="A54" s="48" t="s">
        <v>39</v>
      </c>
      <c r="B54" s="48"/>
      <c r="C54" s="48"/>
    </row>
    <row r="55" spans="1:7" x14ac:dyDescent="0.25">
      <c r="A55" s="48" t="s">
        <v>74</v>
      </c>
      <c r="B55" s="48"/>
      <c r="C55" s="48"/>
    </row>
    <row r="56" spans="1:7" x14ac:dyDescent="0.25">
      <c r="A56" s="47">
        <v>4</v>
      </c>
      <c r="B56" s="47"/>
      <c r="C56" s="47"/>
    </row>
    <row r="57" spans="1:7" ht="15" customHeight="1" x14ac:dyDescent="0.25">
      <c r="A57" s="49" t="s">
        <v>40</v>
      </c>
      <c r="B57" s="49"/>
      <c r="C57" s="49"/>
    </row>
    <row r="58" spans="1:7" ht="15" customHeight="1" x14ac:dyDescent="0.25">
      <c r="A58" s="49" t="s">
        <v>37</v>
      </c>
      <c r="B58" s="49"/>
      <c r="C58" s="49"/>
    </row>
    <row r="59" spans="1:7" ht="15" customHeight="1" x14ac:dyDescent="0.25">
      <c r="A59" s="49" t="s">
        <v>38</v>
      </c>
      <c r="B59" s="49"/>
      <c r="C59" s="49"/>
    </row>
    <row r="60" spans="1:7" ht="33" customHeight="1" x14ac:dyDescent="0.25">
      <c r="A60" s="50" t="s">
        <v>84</v>
      </c>
      <c r="B60" s="50"/>
      <c r="C60" s="50"/>
    </row>
    <row r="61" spans="1:7" x14ac:dyDescent="0.25">
      <c r="A61" s="51" t="s">
        <v>0</v>
      </c>
      <c r="B61" s="51" t="s">
        <v>35</v>
      </c>
      <c r="C61" s="51"/>
    </row>
    <row r="62" spans="1:7" x14ac:dyDescent="0.25">
      <c r="A62" s="51"/>
      <c r="B62" s="1" t="s">
        <v>77</v>
      </c>
      <c r="C62" s="1" t="s">
        <v>2</v>
      </c>
    </row>
    <row r="63" spans="1:7" x14ac:dyDescent="0.25">
      <c r="A63" s="44">
        <v>1</v>
      </c>
      <c r="B63" s="1">
        <v>2</v>
      </c>
      <c r="C63" s="1">
        <v>3</v>
      </c>
    </row>
    <row r="64" spans="1:7" x14ac:dyDescent="0.25">
      <c r="A64" s="2" t="s">
        <v>1</v>
      </c>
      <c r="B64" s="3">
        <f>B65+B77</f>
        <v>119198.53000000001</v>
      </c>
      <c r="C64" s="3">
        <v>1071.5740000000001</v>
      </c>
    </row>
    <row r="65" spans="1:3" x14ac:dyDescent="0.25">
      <c r="A65" s="2" t="s">
        <v>3</v>
      </c>
      <c r="B65" s="3">
        <f>B66+B72</f>
        <v>118812.05000000002</v>
      </c>
      <c r="C65" s="3">
        <v>1068.0989999999999</v>
      </c>
    </row>
    <row r="66" spans="1:3" x14ac:dyDescent="0.25">
      <c r="A66" s="2" t="s">
        <v>4</v>
      </c>
      <c r="B66" s="3">
        <f t="shared" ref="B66:C66" si="14">B67+B68+B69+B70+B71</f>
        <v>108638.44000000002</v>
      </c>
      <c r="C66" s="3">
        <f t="shared" si="14"/>
        <v>976.63942752860999</v>
      </c>
    </row>
    <row r="67" spans="1:3" x14ac:dyDescent="0.25">
      <c r="A67" s="7" t="s">
        <v>5</v>
      </c>
      <c r="B67" s="3">
        <f>[1]Виконком!J9</f>
        <v>97635.94</v>
      </c>
      <c r="C67" s="3">
        <f>B67/$B$51*1000</f>
        <v>877.72899305087333</v>
      </c>
    </row>
    <row r="68" spans="1:3" x14ac:dyDescent="0.25">
      <c r="A68" s="7" t="s">
        <v>6</v>
      </c>
      <c r="B68" s="3">
        <f>[1]Виконком!J10</f>
        <v>10018.16</v>
      </c>
      <c r="C68" s="3">
        <f t="shared" ref="C68:C71" si="15">B68/$B$51*1000</f>
        <v>90.061400433309061</v>
      </c>
    </row>
    <row r="69" spans="1:3" x14ac:dyDescent="0.25">
      <c r="A69" s="7" t="s">
        <v>7</v>
      </c>
      <c r="B69" s="3">
        <f>[1]Виконком!J11</f>
        <v>0</v>
      </c>
      <c r="C69" s="3">
        <f t="shared" si="15"/>
        <v>0</v>
      </c>
    </row>
    <row r="70" spans="1:3" x14ac:dyDescent="0.25">
      <c r="A70" s="7" t="s">
        <v>8</v>
      </c>
      <c r="B70" s="3">
        <f>[1]Виконком!J12</f>
        <v>706.49</v>
      </c>
      <c r="C70" s="3">
        <f t="shared" si="15"/>
        <v>6.3512140744536438</v>
      </c>
    </row>
    <row r="71" spans="1:3" x14ac:dyDescent="0.25">
      <c r="A71" s="7" t="s">
        <v>9</v>
      </c>
      <c r="B71" s="3">
        <f>[1]Виконком!J13</f>
        <v>277.85000000000002</v>
      </c>
      <c r="C71" s="3">
        <f t="shared" si="15"/>
        <v>2.4978199699740196</v>
      </c>
    </row>
    <row r="72" spans="1:3" x14ac:dyDescent="0.25">
      <c r="A72" s="2" t="s">
        <v>10</v>
      </c>
      <c r="B72" s="3">
        <f>B73+B74+B75+B76</f>
        <v>10173.609999999999</v>
      </c>
      <c r="C72" s="3">
        <v>91.46</v>
      </c>
    </row>
    <row r="73" spans="1:3" x14ac:dyDescent="0.25">
      <c r="A73" s="7" t="s">
        <v>11</v>
      </c>
      <c r="B73" s="3">
        <f>[1]Виконком!J15</f>
        <v>7125.6</v>
      </c>
      <c r="C73" s="3">
        <f t="shared" ref="C73:C76" si="16">B73/$B$51*1000</f>
        <v>64.057822487122095</v>
      </c>
    </row>
    <row r="74" spans="1:3" x14ac:dyDescent="0.25">
      <c r="A74" s="7" t="s">
        <v>12</v>
      </c>
      <c r="B74" s="3">
        <f>[1]Виконком!J16</f>
        <v>1567.63</v>
      </c>
      <c r="C74" s="3">
        <f t="shared" si="16"/>
        <v>14.092702967537781</v>
      </c>
    </row>
    <row r="75" spans="1:3" x14ac:dyDescent="0.25">
      <c r="A75" s="7" t="s">
        <v>13</v>
      </c>
      <c r="B75" s="3">
        <f>[1]Виконком!J17</f>
        <v>839.47</v>
      </c>
      <c r="C75" s="3">
        <f t="shared" si="16"/>
        <v>7.546679611999604</v>
      </c>
    </row>
    <row r="76" spans="1:3" x14ac:dyDescent="0.25">
      <c r="A76" s="7" t="s">
        <v>14</v>
      </c>
      <c r="B76" s="3">
        <f>[1]Виконком!J18</f>
        <v>640.91</v>
      </c>
      <c r="C76" s="3">
        <f t="shared" si="16"/>
        <v>5.7616620369121776</v>
      </c>
    </row>
    <row r="77" spans="1:3" x14ac:dyDescent="0.25">
      <c r="A77" s="2" t="s">
        <v>15</v>
      </c>
      <c r="B77" s="3">
        <f t="shared" ref="B77" si="17">B78+B79+B80+B81+B82+B83+B84</f>
        <v>386.4799999999999</v>
      </c>
      <c r="C77" s="3">
        <v>3.4750000000000001</v>
      </c>
    </row>
    <row r="78" spans="1:3" x14ac:dyDescent="0.25">
      <c r="A78" s="7" t="s">
        <v>11</v>
      </c>
      <c r="B78" s="3">
        <f>[1]Виконком!J20</f>
        <v>293.87</v>
      </c>
      <c r="C78" s="3">
        <f t="shared" ref="C78:C84" si="18">B78/$B$51*1000</f>
        <v>2.6418367989068385</v>
      </c>
    </row>
    <row r="79" spans="1:3" x14ac:dyDescent="0.25">
      <c r="A79" s="7" t="s">
        <v>12</v>
      </c>
      <c r="B79" s="3">
        <f>[1]Виконком!J21</f>
        <v>64.650000000000006</v>
      </c>
      <c r="C79" s="3">
        <f t="shared" si="18"/>
        <v>0.58119151001914837</v>
      </c>
    </row>
    <row r="80" spans="1:3" x14ac:dyDescent="0.25">
      <c r="A80" s="7" t="s">
        <v>13</v>
      </c>
      <c r="B80" s="3">
        <f>[1]Виконком!J22</f>
        <v>3.34</v>
      </c>
      <c r="C80" s="3">
        <f t="shared" si="18"/>
        <v>3.0025980564020963E-2</v>
      </c>
    </row>
    <row r="81" spans="1:3" x14ac:dyDescent="0.25">
      <c r="A81" s="7" t="s">
        <v>6</v>
      </c>
      <c r="B81" s="3">
        <f>[1]Виконком!J23</f>
        <v>0.03</v>
      </c>
      <c r="C81" s="3">
        <f t="shared" si="18"/>
        <v>2.6969443620378111E-4</v>
      </c>
    </row>
    <row r="82" spans="1:3" x14ac:dyDescent="0.25">
      <c r="A82" s="7" t="s">
        <v>8</v>
      </c>
      <c r="B82" s="3">
        <f>[1]Виконком!J24</f>
        <v>0.39</v>
      </c>
      <c r="C82" s="3">
        <f t="shared" si="18"/>
        <v>3.5060276706491548E-3</v>
      </c>
    </row>
    <row r="83" spans="1:3" x14ac:dyDescent="0.25">
      <c r="A83" s="7" t="s">
        <v>16</v>
      </c>
      <c r="B83" s="3">
        <f>[1]Виконком!J25</f>
        <v>0</v>
      </c>
      <c r="C83" s="3">
        <f t="shared" si="18"/>
        <v>0</v>
      </c>
    </row>
    <row r="84" spans="1:3" x14ac:dyDescent="0.25">
      <c r="A84" s="7" t="s">
        <v>17</v>
      </c>
      <c r="B84" s="3">
        <f>[1]Виконком!J26</f>
        <v>24.2</v>
      </c>
      <c r="C84" s="3">
        <f t="shared" si="18"/>
        <v>0.2175535118710501</v>
      </c>
    </row>
    <row r="85" spans="1:3" x14ac:dyDescent="0.25">
      <c r="A85" s="2" t="s">
        <v>18</v>
      </c>
      <c r="B85" s="3">
        <f t="shared" ref="B85" si="19">B86+B87+B88+B89+B90+B91+B92</f>
        <v>2155.87</v>
      </c>
      <c r="C85" s="3">
        <v>19.382000000000001</v>
      </c>
    </row>
    <row r="86" spans="1:3" x14ac:dyDescent="0.25">
      <c r="A86" s="7" t="s">
        <v>11</v>
      </c>
      <c r="B86" s="3">
        <f>[1]Виконком!J28</f>
        <v>1624.16</v>
      </c>
      <c r="C86" s="3">
        <f t="shared" ref="C86:C91" si="20">B86/$B$51*1000</f>
        <v>14.600897183491107</v>
      </c>
    </row>
    <row r="87" spans="1:3" x14ac:dyDescent="0.25">
      <c r="A87" s="7" t="s">
        <v>12</v>
      </c>
      <c r="B87" s="3">
        <f>[1]Виконком!J29</f>
        <v>357.32</v>
      </c>
      <c r="C87" s="3">
        <f t="shared" si="20"/>
        <v>3.2122405314778355</v>
      </c>
    </row>
    <row r="88" spans="1:3" x14ac:dyDescent="0.25">
      <c r="A88" s="7" t="s">
        <v>13</v>
      </c>
      <c r="B88" s="3">
        <f>[1]Виконком!J30</f>
        <v>7.7</v>
      </c>
      <c r="C88" s="3">
        <f t="shared" si="20"/>
        <v>6.9221571958970496E-2</v>
      </c>
    </row>
    <row r="89" spans="1:3" x14ac:dyDescent="0.25">
      <c r="A89" s="7" t="s">
        <v>6</v>
      </c>
      <c r="B89" s="3">
        <f>[1]Виконком!J31</f>
        <v>0.03</v>
      </c>
      <c r="C89" s="3">
        <f t="shared" si="20"/>
        <v>2.6969443620378111E-4</v>
      </c>
    </row>
    <row r="90" spans="1:3" x14ac:dyDescent="0.25">
      <c r="A90" s="7" t="s">
        <v>8</v>
      </c>
      <c r="B90" s="3">
        <f>[1]Виконком!J32</f>
        <v>1.08</v>
      </c>
      <c r="C90" s="3">
        <f t="shared" si="20"/>
        <v>9.7089997033361197E-3</v>
      </c>
    </row>
    <row r="91" spans="1:3" x14ac:dyDescent="0.25">
      <c r="A91" s="7" t="s">
        <v>16</v>
      </c>
      <c r="B91" s="3">
        <f>[1]Виконком!J33</f>
        <v>0</v>
      </c>
      <c r="C91" s="3">
        <f t="shared" si="20"/>
        <v>0</v>
      </c>
    </row>
    <row r="92" spans="1:3" x14ac:dyDescent="0.25">
      <c r="A92" s="7" t="s">
        <v>19</v>
      </c>
      <c r="B92" s="3">
        <f>[1]Виконком!J34</f>
        <v>165.58</v>
      </c>
      <c r="C92" s="3">
        <v>1.49</v>
      </c>
    </row>
    <row r="93" spans="1:3" x14ac:dyDescent="0.25">
      <c r="A93" s="2" t="s">
        <v>20</v>
      </c>
      <c r="B93" s="3">
        <v>0</v>
      </c>
      <c r="C93" s="3">
        <v>0</v>
      </c>
    </row>
    <row r="94" spans="1:3" x14ac:dyDescent="0.25">
      <c r="A94" s="2" t="s">
        <v>21</v>
      </c>
      <c r="B94" s="3">
        <f>[1]Структ17!D91/1000</f>
        <v>1.6200000000000001E-5</v>
      </c>
      <c r="C94" s="3">
        <v>0</v>
      </c>
    </row>
    <row r="95" spans="1:3" x14ac:dyDescent="0.25">
      <c r="A95" s="2" t="s">
        <v>22</v>
      </c>
      <c r="B95" s="3">
        <f>[1]Виконком!J37</f>
        <v>170.73</v>
      </c>
      <c r="C95" s="3">
        <v>1.5369999999999999</v>
      </c>
    </row>
    <row r="96" spans="1:3" x14ac:dyDescent="0.25">
      <c r="A96" s="2" t="s">
        <v>23</v>
      </c>
      <c r="B96" s="3">
        <f t="shared" ref="B96:C96" si="21">B64+B85+B93+B94+B95</f>
        <v>121525.13001620001</v>
      </c>
      <c r="C96" s="3">
        <f t="shared" si="21"/>
        <v>1092.4930000000002</v>
      </c>
    </row>
    <row r="97" spans="1:5" x14ac:dyDescent="0.25">
      <c r="A97" s="2" t="s">
        <v>24</v>
      </c>
      <c r="B97" s="3">
        <f>[1]Виконком!J39</f>
        <v>0</v>
      </c>
      <c r="C97" s="3">
        <f>B97/$B$51*1000</f>
        <v>0</v>
      </c>
    </row>
    <row r="98" spans="1:5" x14ac:dyDescent="0.25">
      <c r="A98" s="2" t="s">
        <v>25</v>
      </c>
      <c r="B98" s="3">
        <f>B99+B100+B101+B102</f>
        <v>0</v>
      </c>
      <c r="C98" s="3">
        <f t="shared" ref="C98" si="22">C99+C100+C101+C102</f>
        <v>0</v>
      </c>
    </row>
    <row r="99" spans="1:5" x14ac:dyDescent="0.25">
      <c r="A99" s="7" t="s">
        <v>26</v>
      </c>
      <c r="B99" s="3">
        <f>[1]Виконком!D97</f>
        <v>0</v>
      </c>
      <c r="C99" s="3">
        <f t="shared" ref="C99:C102" si="23">B99/$B$51*1000</f>
        <v>0</v>
      </c>
    </row>
    <row r="100" spans="1:5" x14ac:dyDescent="0.25">
      <c r="A100" s="7" t="s">
        <v>27</v>
      </c>
      <c r="B100" s="3">
        <f>[1]Виконком!D98</f>
        <v>0</v>
      </c>
      <c r="C100" s="3">
        <f t="shared" si="23"/>
        <v>0</v>
      </c>
    </row>
    <row r="101" spans="1:5" x14ac:dyDescent="0.25">
      <c r="A101" s="7" t="s">
        <v>28</v>
      </c>
      <c r="B101" s="3">
        <f>[1]Виконком!D99</f>
        <v>0</v>
      </c>
      <c r="C101" s="3">
        <f t="shared" si="23"/>
        <v>0</v>
      </c>
    </row>
    <row r="102" spans="1:5" x14ac:dyDescent="0.25">
      <c r="A102" s="7" t="s">
        <v>29</v>
      </c>
      <c r="B102" s="3">
        <f>[1]Виконком!D100</f>
        <v>0</v>
      </c>
      <c r="C102" s="3">
        <f t="shared" si="23"/>
        <v>0</v>
      </c>
    </row>
    <row r="103" spans="1:5" x14ac:dyDescent="0.25">
      <c r="A103" s="2" t="s">
        <v>30</v>
      </c>
      <c r="B103" s="4">
        <f>B98+B97+B96</f>
        <v>121525.13001620001</v>
      </c>
      <c r="C103" s="4">
        <f t="shared" ref="C103" si="24">C98+C97+C96</f>
        <v>1092.4930000000002</v>
      </c>
    </row>
    <row r="104" spans="1:5" x14ac:dyDescent="0.25">
      <c r="A104" s="2" t="s">
        <v>90</v>
      </c>
      <c r="B104" s="4"/>
      <c r="C104" s="4">
        <f t="shared" ref="C104" si="25">C103</f>
        <v>1092.4930000000002</v>
      </c>
    </row>
    <row r="105" spans="1:5" x14ac:dyDescent="0.25">
      <c r="A105" s="2" t="s">
        <v>91</v>
      </c>
      <c r="B105" s="4"/>
      <c r="C105" s="4">
        <f t="shared" ref="C105" si="26">C104*1.2</f>
        <v>1310.9916000000001</v>
      </c>
      <c r="D105" s="23"/>
      <c r="E105" s="23"/>
    </row>
    <row r="106" spans="1:5" x14ac:dyDescent="0.25">
      <c r="A106" s="2" t="s">
        <v>33</v>
      </c>
      <c r="B106" s="3">
        <f>B51</f>
        <v>111237</v>
      </c>
      <c r="C106" s="3"/>
    </row>
    <row r="107" spans="1:5" x14ac:dyDescent="0.25">
      <c r="A107" s="2" t="s">
        <v>34</v>
      </c>
      <c r="B107" s="5">
        <f t="shared" ref="B107:C107" si="27">B98/B96</f>
        <v>0</v>
      </c>
      <c r="C107" s="5">
        <f t="shared" si="27"/>
        <v>0</v>
      </c>
    </row>
    <row r="109" spans="1:5" x14ac:dyDescent="0.25">
      <c r="A109" s="48" t="s">
        <v>39</v>
      </c>
      <c r="B109" s="48"/>
      <c r="C109" s="48"/>
    </row>
    <row r="110" spans="1:5" x14ac:dyDescent="0.25">
      <c r="A110" s="48" t="s">
        <v>74</v>
      </c>
      <c r="B110" s="48"/>
      <c r="C110" s="48"/>
    </row>
    <row r="111" spans="1:5" x14ac:dyDescent="0.25">
      <c r="A111" s="43"/>
      <c r="B111" s="43"/>
      <c r="C111" s="43"/>
    </row>
    <row r="112" spans="1:5" x14ac:dyDescent="0.25">
      <c r="A112" s="47">
        <v>5</v>
      </c>
      <c r="B112" s="47"/>
      <c r="C112" s="47"/>
    </row>
    <row r="113" spans="1:3" ht="15" customHeight="1" x14ac:dyDescent="0.25">
      <c r="A113" s="49" t="s">
        <v>41</v>
      </c>
      <c r="B113" s="49"/>
      <c r="C113" s="49"/>
    </row>
    <row r="114" spans="1:3" ht="15" customHeight="1" x14ac:dyDescent="0.25">
      <c r="A114" s="49" t="s">
        <v>37</v>
      </c>
      <c r="B114" s="49"/>
      <c r="C114" s="49"/>
    </row>
    <row r="115" spans="1:3" ht="15" customHeight="1" x14ac:dyDescent="0.25">
      <c r="A115" s="49" t="s">
        <v>38</v>
      </c>
      <c r="B115" s="49"/>
      <c r="C115" s="49"/>
    </row>
    <row r="116" spans="1:3" ht="33" customHeight="1" x14ac:dyDescent="0.25">
      <c r="A116" s="50" t="s">
        <v>85</v>
      </c>
      <c r="B116" s="50"/>
      <c r="C116" s="50"/>
    </row>
    <row r="117" spans="1:3" x14ac:dyDescent="0.25">
      <c r="A117" s="51" t="s">
        <v>0</v>
      </c>
      <c r="B117" s="51" t="s">
        <v>35</v>
      </c>
      <c r="C117" s="51"/>
    </row>
    <row r="118" spans="1:3" x14ac:dyDescent="0.25">
      <c r="A118" s="51"/>
      <c r="B118" s="1" t="s">
        <v>77</v>
      </c>
      <c r="C118" s="1" t="s">
        <v>2</v>
      </c>
    </row>
    <row r="119" spans="1:3" x14ac:dyDescent="0.25">
      <c r="A119" s="44">
        <v>1</v>
      </c>
      <c r="B119" s="1">
        <v>2</v>
      </c>
      <c r="C119" s="1">
        <v>3</v>
      </c>
    </row>
    <row r="120" spans="1:3" x14ac:dyDescent="0.25">
      <c r="A120" s="2" t="s">
        <v>1</v>
      </c>
      <c r="B120" s="3">
        <f>B121+B133</f>
        <v>6256.619999999999</v>
      </c>
      <c r="C120" s="3">
        <f>C121+C133</f>
        <v>56.245155568740621</v>
      </c>
    </row>
    <row r="121" spans="1:3" x14ac:dyDescent="0.25">
      <c r="A121" s="2" t="s">
        <v>3</v>
      </c>
      <c r="B121" s="3">
        <f>B122+B128</f>
        <v>6237.6399999999994</v>
      </c>
      <c r="C121" s="3">
        <f>C122+C128</f>
        <v>56.075226768071779</v>
      </c>
    </row>
    <row r="122" spans="1:3" x14ac:dyDescent="0.25">
      <c r="A122" s="2" t="s">
        <v>4</v>
      </c>
      <c r="B122" s="3">
        <f t="shared" ref="B122:C122" si="28">B123+B124+B125+B126+B127</f>
        <v>638.33000000000004</v>
      </c>
      <c r="C122" s="3">
        <f t="shared" si="28"/>
        <v>5.738468315398654</v>
      </c>
    </row>
    <row r="123" spans="1:3" x14ac:dyDescent="0.25">
      <c r="A123" s="7" t="s">
        <v>5</v>
      </c>
      <c r="B123" s="3">
        <f>[1]Виконком!P9</f>
        <v>0</v>
      </c>
      <c r="C123" s="3">
        <f>B123/$B$51*1000</f>
        <v>0</v>
      </c>
    </row>
    <row r="124" spans="1:3" x14ac:dyDescent="0.25">
      <c r="A124" s="7" t="s">
        <v>6</v>
      </c>
      <c r="B124" s="3">
        <f>[1]Виконком!P10</f>
        <v>0</v>
      </c>
      <c r="C124" s="3">
        <f t="shared" ref="C124:C127" si="29">B124/$B$51*1000</f>
        <v>0</v>
      </c>
    </row>
    <row r="125" spans="1:3" x14ac:dyDescent="0.25">
      <c r="A125" s="7" t="s">
        <v>7</v>
      </c>
      <c r="B125" s="3">
        <f>[1]Виконком!P11</f>
        <v>0</v>
      </c>
      <c r="C125" s="3">
        <f t="shared" si="29"/>
        <v>0</v>
      </c>
    </row>
    <row r="126" spans="1:3" x14ac:dyDescent="0.25">
      <c r="A126" s="7" t="s">
        <v>8</v>
      </c>
      <c r="B126" s="3">
        <f>[1]Виконком!P12</f>
        <v>10.46</v>
      </c>
      <c r="C126" s="3">
        <f t="shared" si="29"/>
        <v>9.4033460089718357E-2</v>
      </c>
    </row>
    <row r="127" spans="1:3" x14ac:dyDescent="0.25">
      <c r="A127" s="7" t="s">
        <v>9</v>
      </c>
      <c r="B127" s="3">
        <f>[1]Виконком!P13</f>
        <v>627.87</v>
      </c>
      <c r="C127" s="3">
        <f t="shared" si="29"/>
        <v>5.6444348553089352</v>
      </c>
    </row>
    <row r="128" spans="1:3" x14ac:dyDescent="0.25">
      <c r="A128" s="2" t="s">
        <v>10</v>
      </c>
      <c r="B128" s="3">
        <f>B129+B130+B131+B132</f>
        <v>5599.3099999999995</v>
      </c>
      <c r="C128" s="3">
        <f>C129+C130+C131+C132</f>
        <v>50.336758452673124</v>
      </c>
    </row>
    <row r="129" spans="1:3" x14ac:dyDescent="0.25">
      <c r="A129" s="7" t="s">
        <v>11</v>
      </c>
      <c r="B129" s="3">
        <f>[1]Виконком!P15</f>
        <v>3885.96</v>
      </c>
      <c r="C129" s="3">
        <f t="shared" ref="C129:C132" si="30">B129/$B$51*1000</f>
        <v>34.934059710348173</v>
      </c>
    </row>
    <row r="130" spans="1:3" x14ac:dyDescent="0.25">
      <c r="A130" s="7" t="s">
        <v>12</v>
      </c>
      <c r="B130" s="3">
        <f>[1]Виконком!P16</f>
        <v>854.91</v>
      </c>
      <c r="C130" s="3">
        <f t="shared" si="30"/>
        <v>7.6854823484991499</v>
      </c>
    </row>
    <row r="131" spans="1:3" x14ac:dyDescent="0.25">
      <c r="A131" s="7" t="s">
        <v>13</v>
      </c>
      <c r="B131" s="3">
        <f>[1]Виконком!P17</f>
        <v>496.74</v>
      </c>
      <c r="C131" s="3">
        <f t="shared" si="30"/>
        <v>4.4656004746622084</v>
      </c>
    </row>
    <row r="132" spans="1:3" x14ac:dyDescent="0.25">
      <c r="A132" s="7" t="s">
        <v>14</v>
      </c>
      <c r="B132" s="3">
        <f>[1]Виконком!P18</f>
        <v>361.7</v>
      </c>
      <c r="C132" s="3">
        <f t="shared" si="30"/>
        <v>3.2516159191635876</v>
      </c>
    </row>
    <row r="133" spans="1:3" x14ac:dyDescent="0.25">
      <c r="A133" s="2" t="s">
        <v>15</v>
      </c>
      <c r="B133" s="3">
        <f t="shared" ref="B133:C133" si="31">B134+B135+B136+B137+B138+B139+B140</f>
        <v>18.98</v>
      </c>
      <c r="C133" s="3">
        <f t="shared" si="31"/>
        <v>0.16992880066884225</v>
      </c>
    </row>
    <row r="134" spans="1:3" x14ac:dyDescent="0.25">
      <c r="A134" s="7" t="s">
        <v>11</v>
      </c>
      <c r="B134" s="3">
        <f>[1]Виконком!P20</f>
        <v>14.43</v>
      </c>
      <c r="C134" s="3">
        <f t="shared" ref="C134:C139" si="32">B134/$B$51*1000</f>
        <v>0.12972302381401873</v>
      </c>
    </row>
    <row r="135" spans="1:3" x14ac:dyDescent="0.25">
      <c r="A135" s="7" t="s">
        <v>12</v>
      </c>
      <c r="B135" s="3">
        <f>[1]Виконком!P21</f>
        <v>3.18</v>
      </c>
      <c r="C135" s="3">
        <f t="shared" si="32"/>
        <v>2.85876102376008E-2</v>
      </c>
    </row>
    <row r="136" spans="1:3" x14ac:dyDescent="0.25">
      <c r="A136" s="7" t="s">
        <v>13</v>
      </c>
      <c r="B136" s="3">
        <f>[1]Виконком!P22</f>
        <v>0.16</v>
      </c>
      <c r="C136" s="3">
        <f t="shared" si="32"/>
        <v>1.4383703264201661E-3</v>
      </c>
    </row>
    <row r="137" spans="1:3" x14ac:dyDescent="0.25">
      <c r="A137" s="7" t="s">
        <v>6</v>
      </c>
      <c r="B137" s="3">
        <f>[1]Виконком!P23</f>
        <v>0</v>
      </c>
      <c r="C137" s="3">
        <f t="shared" si="32"/>
        <v>0</v>
      </c>
    </row>
    <row r="138" spans="1:3" x14ac:dyDescent="0.25">
      <c r="A138" s="7" t="s">
        <v>8</v>
      </c>
      <c r="B138" s="3">
        <f>[1]Виконком!P24</f>
        <v>0.02</v>
      </c>
      <c r="C138" s="3">
        <f t="shared" si="32"/>
        <v>1.7979629080252076E-4</v>
      </c>
    </row>
    <row r="139" spans="1:3" x14ac:dyDescent="0.25">
      <c r="A139" s="7" t="s">
        <v>16</v>
      </c>
      <c r="B139" s="3">
        <f>[1]Виконком!P25</f>
        <v>0</v>
      </c>
      <c r="C139" s="3">
        <f t="shared" si="32"/>
        <v>0</v>
      </c>
    </row>
    <row r="140" spans="1:3" x14ac:dyDescent="0.25">
      <c r="A140" s="7" t="s">
        <v>17</v>
      </c>
      <c r="B140" s="3">
        <f>[1]Виконком!P26</f>
        <v>1.19</v>
      </c>
      <c r="C140" s="3">
        <v>0.01</v>
      </c>
    </row>
    <row r="141" spans="1:3" x14ac:dyDescent="0.25">
      <c r="A141" s="2" t="s">
        <v>18</v>
      </c>
      <c r="B141" s="3">
        <f t="shared" ref="B141:C141" si="33">B142+B143+B144+B145+B146+B147+B148</f>
        <v>105.84999999999998</v>
      </c>
      <c r="C141" s="3">
        <f t="shared" si="33"/>
        <v>0.95048467686111626</v>
      </c>
    </row>
    <row r="142" spans="1:3" x14ac:dyDescent="0.25">
      <c r="A142" s="7" t="s">
        <v>11</v>
      </c>
      <c r="B142" s="3">
        <f>[1]Виконком!P28</f>
        <v>79.75</v>
      </c>
      <c r="C142" s="3">
        <f t="shared" ref="C142:C147" si="34">B142/$B$51*1000</f>
        <v>0.71693770957505143</v>
      </c>
    </row>
    <row r="143" spans="1:3" x14ac:dyDescent="0.25">
      <c r="A143" s="7" t="s">
        <v>12</v>
      </c>
      <c r="B143" s="3">
        <f>[1]Виконком!P29</f>
        <v>17.54</v>
      </c>
      <c r="C143" s="3">
        <f t="shared" si="34"/>
        <v>0.15768134703381068</v>
      </c>
    </row>
    <row r="144" spans="1:3" x14ac:dyDescent="0.25">
      <c r="A144" s="7" t="s">
        <v>13</v>
      </c>
      <c r="B144" s="3">
        <f>[1]Виконком!P30</f>
        <v>0.38</v>
      </c>
      <c r="C144" s="3">
        <f t="shared" si="34"/>
        <v>3.4161295252478942E-3</v>
      </c>
    </row>
    <row r="145" spans="1:3" x14ac:dyDescent="0.25">
      <c r="A145" s="7" t="s">
        <v>6</v>
      </c>
      <c r="B145" s="3">
        <f>[1]Виконком!P31</f>
        <v>0</v>
      </c>
      <c r="C145" s="3">
        <f t="shared" si="34"/>
        <v>0</v>
      </c>
    </row>
    <row r="146" spans="1:3" x14ac:dyDescent="0.25">
      <c r="A146" s="7" t="s">
        <v>8</v>
      </c>
      <c r="B146" s="3">
        <f>[1]Виконком!P32</f>
        <v>0.05</v>
      </c>
      <c r="C146" s="3">
        <f t="shared" si="34"/>
        <v>4.4949072700630187E-4</v>
      </c>
    </row>
    <row r="147" spans="1:3" x14ac:dyDescent="0.25">
      <c r="A147" s="7" t="s">
        <v>16</v>
      </c>
      <c r="B147" s="3">
        <f>[1]Виконком!P33</f>
        <v>0</v>
      </c>
      <c r="C147" s="3">
        <f t="shared" si="34"/>
        <v>0</v>
      </c>
    </row>
    <row r="148" spans="1:3" x14ac:dyDescent="0.25">
      <c r="A148" s="7" t="s">
        <v>19</v>
      </c>
      <c r="B148" s="3">
        <f>[1]Виконком!P34</f>
        <v>8.1300000000000008</v>
      </c>
      <c r="C148" s="3">
        <v>7.1999999999999995E-2</v>
      </c>
    </row>
    <row r="149" spans="1:3" x14ac:dyDescent="0.25">
      <c r="A149" s="2" t="s">
        <v>20</v>
      </c>
      <c r="B149" s="3">
        <v>0</v>
      </c>
      <c r="C149" s="3">
        <v>0</v>
      </c>
    </row>
    <row r="150" spans="1:3" x14ac:dyDescent="0.25">
      <c r="A150" s="2" t="s">
        <v>21</v>
      </c>
      <c r="B150" s="3">
        <f>[1]Структ17!D147/1000</f>
        <v>0</v>
      </c>
      <c r="C150" s="3">
        <v>0</v>
      </c>
    </row>
    <row r="151" spans="1:3" x14ac:dyDescent="0.25">
      <c r="A151" s="2" t="s">
        <v>22</v>
      </c>
      <c r="B151" s="3">
        <f>[1]Виконком!P37</f>
        <v>8.3800000000000008</v>
      </c>
      <c r="C151" s="3">
        <v>7.3999999999999996E-2</v>
      </c>
    </row>
    <row r="152" spans="1:3" x14ac:dyDescent="0.25">
      <c r="A152" s="2" t="s">
        <v>23</v>
      </c>
      <c r="B152" s="3">
        <f t="shared" ref="B152" si="35">B120+B141+B149+B150+B151</f>
        <v>6370.8499999999995</v>
      </c>
      <c r="C152" s="3">
        <v>57.268999999999998</v>
      </c>
    </row>
    <row r="153" spans="1:3" x14ac:dyDescent="0.25">
      <c r="A153" s="2" t="s">
        <v>24</v>
      </c>
      <c r="B153" s="3">
        <f>[1]Виконком!P39</f>
        <v>0</v>
      </c>
      <c r="C153" s="3">
        <f>B153/$B$51*1000</f>
        <v>0</v>
      </c>
    </row>
    <row r="154" spans="1:3" x14ac:dyDescent="0.25">
      <c r="A154" s="2" t="s">
        <v>25</v>
      </c>
      <c r="B154" s="3">
        <f>B155+B156+B157+B158</f>
        <v>0</v>
      </c>
      <c r="C154" s="3">
        <f t="shared" ref="C154" si="36">C155+C156+C157+C158</f>
        <v>0</v>
      </c>
    </row>
    <row r="155" spans="1:3" x14ac:dyDescent="0.25">
      <c r="A155" s="7" t="s">
        <v>26</v>
      </c>
      <c r="B155" s="3">
        <f>[1]Виконком!P41</f>
        <v>0</v>
      </c>
      <c r="C155" s="3">
        <f t="shared" ref="C155:C158" si="37">B155/$B$51*1000</f>
        <v>0</v>
      </c>
    </row>
    <row r="156" spans="1:3" x14ac:dyDescent="0.25">
      <c r="A156" s="7" t="s">
        <v>27</v>
      </c>
      <c r="B156" s="3">
        <f>[1]Виконком!P42</f>
        <v>0</v>
      </c>
      <c r="C156" s="3">
        <f t="shared" si="37"/>
        <v>0</v>
      </c>
    </row>
    <row r="157" spans="1:3" x14ac:dyDescent="0.25">
      <c r="A157" s="7" t="s">
        <v>28</v>
      </c>
      <c r="B157" s="3">
        <f>[1]Виконком!P43</f>
        <v>0</v>
      </c>
      <c r="C157" s="3">
        <f t="shared" si="37"/>
        <v>0</v>
      </c>
    </row>
    <row r="158" spans="1:3" x14ac:dyDescent="0.25">
      <c r="A158" s="7" t="s">
        <v>29</v>
      </c>
      <c r="B158" s="3">
        <f>[1]Виконком!P44</f>
        <v>0</v>
      </c>
      <c r="C158" s="3">
        <f t="shared" si="37"/>
        <v>0</v>
      </c>
    </row>
    <row r="159" spans="1:3" x14ac:dyDescent="0.25">
      <c r="A159" s="2" t="s">
        <v>30</v>
      </c>
      <c r="B159" s="4">
        <f>B154+B153+B152</f>
        <v>6370.8499999999995</v>
      </c>
      <c r="C159" s="4">
        <f t="shared" ref="C159" si="38">C154+C153+C152</f>
        <v>57.268999999999998</v>
      </c>
    </row>
    <row r="160" spans="1:3" x14ac:dyDescent="0.25">
      <c r="A160" s="2" t="s">
        <v>92</v>
      </c>
      <c r="B160" s="4"/>
      <c r="C160" s="4">
        <f t="shared" ref="C160" si="39">C159</f>
        <v>57.268999999999998</v>
      </c>
    </row>
    <row r="161" spans="1:5" x14ac:dyDescent="0.25">
      <c r="A161" s="2" t="s">
        <v>93</v>
      </c>
      <c r="B161" s="4"/>
      <c r="C161" s="4">
        <f t="shared" ref="C161" si="40">C160*1.2</f>
        <v>68.722799999999992</v>
      </c>
      <c r="D161" s="23"/>
      <c r="E161" s="23"/>
    </row>
    <row r="162" spans="1:5" x14ac:dyDescent="0.25">
      <c r="A162" s="2" t="s">
        <v>33</v>
      </c>
      <c r="B162" s="3">
        <f>B106</f>
        <v>111237</v>
      </c>
      <c r="C162" s="3"/>
    </row>
    <row r="163" spans="1:5" x14ac:dyDescent="0.25">
      <c r="A163" s="2" t="s">
        <v>34</v>
      </c>
      <c r="B163" s="5">
        <f t="shared" ref="B163:C163" si="41">B154/B152</f>
        <v>0</v>
      </c>
      <c r="C163" s="5">
        <f t="shared" si="41"/>
        <v>0</v>
      </c>
    </row>
    <row r="166" spans="1:5" x14ac:dyDescent="0.25">
      <c r="A166" s="48" t="s">
        <v>39</v>
      </c>
      <c r="B166" s="48"/>
      <c r="C166" s="48"/>
    </row>
    <row r="167" spans="1:5" x14ac:dyDescent="0.25">
      <c r="A167" s="48" t="s">
        <v>74</v>
      </c>
      <c r="B167" s="48"/>
      <c r="C167" s="48"/>
    </row>
    <row r="168" spans="1:5" x14ac:dyDescent="0.25">
      <c r="A168" s="47">
        <v>6</v>
      </c>
      <c r="B168" s="47"/>
      <c r="C168" s="47"/>
    </row>
    <row r="169" spans="1:5" ht="15" customHeight="1" x14ac:dyDescent="0.25">
      <c r="A169" s="49" t="s">
        <v>42</v>
      </c>
      <c r="B169" s="49"/>
      <c r="C169" s="49"/>
    </row>
    <row r="170" spans="1:5" ht="15" customHeight="1" x14ac:dyDescent="0.25">
      <c r="A170" s="49" t="s">
        <v>37</v>
      </c>
      <c r="B170" s="49"/>
      <c r="C170" s="49"/>
    </row>
    <row r="171" spans="1:5" ht="15" customHeight="1" x14ac:dyDescent="0.25">
      <c r="A171" s="49" t="s">
        <v>38</v>
      </c>
      <c r="B171" s="49"/>
      <c r="C171" s="49"/>
    </row>
    <row r="172" spans="1:5" ht="30.75" customHeight="1" x14ac:dyDescent="0.25">
      <c r="A172" s="50" t="s">
        <v>86</v>
      </c>
      <c r="B172" s="50"/>
      <c r="C172" s="50"/>
    </row>
    <row r="173" spans="1:5" x14ac:dyDescent="0.25">
      <c r="A173" s="51" t="s">
        <v>0</v>
      </c>
      <c r="B173" s="51" t="s">
        <v>35</v>
      </c>
      <c r="C173" s="51"/>
    </row>
    <row r="174" spans="1:5" x14ac:dyDescent="0.25">
      <c r="A174" s="51"/>
      <c r="B174" s="1" t="s">
        <v>77</v>
      </c>
      <c r="C174" s="1" t="s">
        <v>2</v>
      </c>
    </row>
    <row r="175" spans="1:5" x14ac:dyDescent="0.25">
      <c r="A175" s="44">
        <v>1</v>
      </c>
      <c r="B175" s="1">
        <v>2</v>
      </c>
      <c r="C175" s="1">
        <v>3</v>
      </c>
    </row>
    <row r="176" spans="1:5" x14ac:dyDescent="0.25">
      <c r="A176" s="2" t="s">
        <v>1</v>
      </c>
      <c r="B176" s="3">
        <f>B177+B189</f>
        <v>827.65000000000009</v>
      </c>
      <c r="C176" s="3">
        <f>C177+C189</f>
        <v>7.4398555696395983</v>
      </c>
    </row>
    <row r="177" spans="1:3" x14ac:dyDescent="0.25">
      <c r="A177" s="2" t="s">
        <v>3</v>
      </c>
      <c r="B177" s="3">
        <f>B178+B184</f>
        <v>825.1400000000001</v>
      </c>
      <c r="C177" s="3">
        <f>C178+C184</f>
        <v>7.417855569639598</v>
      </c>
    </row>
    <row r="178" spans="1:3" x14ac:dyDescent="0.25">
      <c r="A178" s="2" t="s">
        <v>4</v>
      </c>
      <c r="B178" s="3">
        <f t="shared" ref="B178:C178" si="42">B179+B180+B181+B182+B183</f>
        <v>0.52</v>
      </c>
      <c r="C178" s="3">
        <f t="shared" si="42"/>
        <v>4.6747035608655394E-3</v>
      </c>
    </row>
    <row r="179" spans="1:3" x14ac:dyDescent="0.25">
      <c r="A179" s="7" t="s">
        <v>5</v>
      </c>
      <c r="B179" s="3">
        <f>[1]Виконком!V9</f>
        <v>0</v>
      </c>
      <c r="C179" s="3">
        <f>B179/$B$51*1000</f>
        <v>0</v>
      </c>
    </row>
    <row r="180" spans="1:3" x14ac:dyDescent="0.25">
      <c r="A180" s="7" t="s">
        <v>6</v>
      </c>
      <c r="B180" s="3">
        <f>[1]Виконком!V10</f>
        <v>0</v>
      </c>
      <c r="C180" s="3">
        <f t="shared" ref="C180:C183" si="43">B180/$B$51*1000</f>
        <v>0</v>
      </c>
    </row>
    <row r="181" spans="1:3" x14ac:dyDescent="0.25">
      <c r="A181" s="7" t="s">
        <v>7</v>
      </c>
      <c r="B181" s="3">
        <f>[1]Виконком!V11</f>
        <v>0</v>
      </c>
      <c r="C181" s="3">
        <f t="shared" si="43"/>
        <v>0</v>
      </c>
    </row>
    <row r="182" spans="1:3" x14ac:dyDescent="0.25">
      <c r="A182" s="7" t="s">
        <v>8</v>
      </c>
      <c r="B182" s="3">
        <f>[1]Виконком!V12</f>
        <v>0.52</v>
      </c>
      <c r="C182" s="3">
        <f t="shared" si="43"/>
        <v>4.6747035608655394E-3</v>
      </c>
    </row>
    <row r="183" spans="1:3" x14ac:dyDescent="0.25">
      <c r="A183" s="7" t="s">
        <v>9</v>
      </c>
      <c r="B183" s="3">
        <f>[1]Виконком!V13</f>
        <v>0</v>
      </c>
      <c r="C183" s="3">
        <f t="shared" si="43"/>
        <v>0</v>
      </c>
    </row>
    <row r="184" spans="1:3" x14ac:dyDescent="0.25">
      <c r="A184" s="2" t="s">
        <v>10</v>
      </c>
      <c r="B184" s="3">
        <f>B185+B186+B187+B188</f>
        <v>824.62000000000012</v>
      </c>
      <c r="C184" s="3">
        <f>C185+C186+C187+C188</f>
        <v>7.4131808660787328</v>
      </c>
    </row>
    <row r="185" spans="1:3" x14ac:dyDescent="0.25">
      <c r="A185" s="7" t="s">
        <v>11</v>
      </c>
      <c r="B185" s="3">
        <f>[1]Виконком!V15</f>
        <v>655.20000000000005</v>
      </c>
      <c r="C185" s="3">
        <f t="shared" ref="C185:C188" si="44">B185/$B$51*1000</f>
        <v>5.8901264866905798</v>
      </c>
    </row>
    <row r="186" spans="1:3" x14ac:dyDescent="0.25">
      <c r="A186" s="7" t="s">
        <v>12</v>
      </c>
      <c r="B186" s="3">
        <f>[1]Виконком!V16</f>
        <v>144.13999999999999</v>
      </c>
      <c r="C186" s="3">
        <f t="shared" si="44"/>
        <v>1.295791867813767</v>
      </c>
    </row>
    <row r="187" spans="1:3" x14ac:dyDescent="0.25">
      <c r="A187" s="7" t="s">
        <v>13</v>
      </c>
      <c r="B187" s="3">
        <f>[1]Виконком!V17</f>
        <v>8.33</v>
      </c>
      <c r="C187" s="3">
        <f t="shared" si="44"/>
        <v>7.4885155119249897E-2</v>
      </c>
    </row>
    <row r="188" spans="1:3" x14ac:dyDescent="0.25">
      <c r="A188" s="7" t="s">
        <v>14</v>
      </c>
      <c r="B188" s="3">
        <f>[1]Виконком!V18</f>
        <v>16.95</v>
      </c>
      <c r="C188" s="3">
        <f t="shared" si="44"/>
        <v>0.15237735645513634</v>
      </c>
    </row>
    <row r="189" spans="1:3" x14ac:dyDescent="0.25">
      <c r="A189" s="2" t="s">
        <v>15</v>
      </c>
      <c r="B189" s="3">
        <f t="shared" ref="B189" si="45">B190+B191+B192+B193+B194+B195+B196</f>
        <v>2.5100000000000002</v>
      </c>
      <c r="C189" s="3">
        <v>2.1999999999999999E-2</v>
      </c>
    </row>
    <row r="190" spans="1:3" x14ac:dyDescent="0.25">
      <c r="A190" s="7" t="s">
        <v>11</v>
      </c>
      <c r="B190" s="3">
        <f>[1]Виконком!V20</f>
        <v>1.91</v>
      </c>
      <c r="C190" s="3">
        <f t="shared" ref="C190:C196" si="46">B190/$B$51*1000</f>
        <v>1.7170545771640729E-2</v>
      </c>
    </row>
    <row r="191" spans="1:3" x14ac:dyDescent="0.25">
      <c r="A191" s="7" t="s">
        <v>12</v>
      </c>
      <c r="B191" s="3">
        <f>[1]Виконком!V21</f>
        <v>0.42</v>
      </c>
      <c r="C191" s="3">
        <f t="shared" si="46"/>
        <v>3.7757221068529354E-3</v>
      </c>
    </row>
    <row r="192" spans="1:3" x14ac:dyDescent="0.25">
      <c r="A192" s="7" t="s">
        <v>13</v>
      </c>
      <c r="B192" s="3">
        <f>[1]Виконком!V22</f>
        <v>0.02</v>
      </c>
      <c r="C192" s="3">
        <f t="shared" si="46"/>
        <v>1.7979629080252076E-4</v>
      </c>
    </row>
    <row r="193" spans="1:3" x14ac:dyDescent="0.25">
      <c r="A193" s="7" t="s">
        <v>6</v>
      </c>
      <c r="B193" s="3">
        <f>[1]Виконком!V23</f>
        <v>0</v>
      </c>
      <c r="C193" s="3">
        <f t="shared" si="46"/>
        <v>0</v>
      </c>
    </row>
    <row r="194" spans="1:3" x14ac:dyDescent="0.25">
      <c r="A194" s="7" t="s">
        <v>8</v>
      </c>
      <c r="B194" s="3">
        <f>[1]Виконком!V24</f>
        <v>0</v>
      </c>
      <c r="C194" s="3">
        <f t="shared" si="46"/>
        <v>0</v>
      </c>
    </row>
    <row r="195" spans="1:3" x14ac:dyDescent="0.25">
      <c r="A195" s="7" t="s">
        <v>16</v>
      </c>
      <c r="B195" s="3">
        <f>[1]Виконком!V25</f>
        <v>0</v>
      </c>
      <c r="C195" s="3">
        <f t="shared" si="46"/>
        <v>0</v>
      </c>
    </row>
    <row r="196" spans="1:3" x14ac:dyDescent="0.25">
      <c r="A196" s="7" t="s">
        <v>17</v>
      </c>
      <c r="B196" s="3">
        <f>[1]Виконком!V26</f>
        <v>0.16</v>
      </c>
      <c r="C196" s="3">
        <f t="shared" si="46"/>
        <v>1.4383703264201661E-3</v>
      </c>
    </row>
    <row r="197" spans="1:3" x14ac:dyDescent="0.25">
      <c r="A197" s="2" t="s">
        <v>18</v>
      </c>
      <c r="B197" s="3">
        <f t="shared" ref="B197:C197" si="47">B198+B199+B200+B201+B202+B203+B204</f>
        <v>14.010000000000002</v>
      </c>
      <c r="C197" s="3">
        <f t="shared" si="47"/>
        <v>0.12523830200382965</v>
      </c>
    </row>
    <row r="198" spans="1:3" x14ac:dyDescent="0.25">
      <c r="A198" s="7" t="s">
        <v>11</v>
      </c>
      <c r="B198" s="3">
        <f>[1]Виконком!V28</f>
        <v>10.55</v>
      </c>
      <c r="C198" s="3">
        <f t="shared" ref="C198:C203" si="48">B198/$B$51*1000</f>
        <v>9.484254339832969E-2</v>
      </c>
    </row>
    <row r="199" spans="1:3" x14ac:dyDescent="0.25">
      <c r="A199" s="7" t="s">
        <v>12</v>
      </c>
      <c r="B199" s="3">
        <f>[1]Виконком!V29</f>
        <v>2.3199999999999998</v>
      </c>
      <c r="C199" s="3">
        <f t="shared" si="48"/>
        <v>2.0856369733092402E-2</v>
      </c>
    </row>
    <row r="200" spans="1:3" x14ac:dyDescent="0.25">
      <c r="A200" s="7" t="s">
        <v>13</v>
      </c>
      <c r="B200" s="3">
        <f>[1]Виконком!V30</f>
        <v>0.05</v>
      </c>
      <c r="C200" s="3">
        <f t="shared" si="48"/>
        <v>4.4949072700630187E-4</v>
      </c>
    </row>
    <row r="201" spans="1:3" x14ac:dyDescent="0.25">
      <c r="A201" s="7" t="s">
        <v>6</v>
      </c>
      <c r="B201" s="3">
        <f>[1]Виконком!V31</f>
        <v>0</v>
      </c>
      <c r="C201" s="3">
        <f t="shared" si="48"/>
        <v>0</v>
      </c>
    </row>
    <row r="202" spans="1:3" x14ac:dyDescent="0.25">
      <c r="A202" s="7" t="s">
        <v>8</v>
      </c>
      <c r="B202" s="3">
        <f>[1]Виконком!V32</f>
        <v>0.01</v>
      </c>
      <c r="C202" s="3">
        <f t="shared" si="48"/>
        <v>8.989814540126038E-5</v>
      </c>
    </row>
    <row r="203" spans="1:3" x14ac:dyDescent="0.25">
      <c r="A203" s="7" t="s">
        <v>16</v>
      </c>
      <c r="B203" s="3">
        <f>[1]Виконком!V33</f>
        <v>0</v>
      </c>
      <c r="C203" s="3">
        <f t="shared" si="48"/>
        <v>0</v>
      </c>
    </row>
    <row r="204" spans="1:3" x14ac:dyDescent="0.25">
      <c r="A204" s="7" t="s">
        <v>19</v>
      </c>
      <c r="B204" s="3">
        <f>[1]Виконком!V34</f>
        <v>1.08</v>
      </c>
      <c r="C204" s="3">
        <v>8.9999999999999993E-3</v>
      </c>
    </row>
    <row r="205" spans="1:3" x14ac:dyDescent="0.25">
      <c r="A205" s="2" t="s">
        <v>20</v>
      </c>
      <c r="B205" s="3">
        <v>0</v>
      </c>
      <c r="C205" s="3">
        <v>0</v>
      </c>
    </row>
    <row r="206" spans="1:3" x14ac:dyDescent="0.25">
      <c r="A206" s="2" t="s">
        <v>21</v>
      </c>
      <c r="B206" s="3">
        <f>[1]Структ17!D203/1000</f>
        <v>0</v>
      </c>
      <c r="C206" s="3">
        <v>0</v>
      </c>
    </row>
    <row r="207" spans="1:3" x14ac:dyDescent="0.25">
      <c r="A207" s="2" t="s">
        <v>22</v>
      </c>
      <c r="B207" s="3">
        <f>[1]Виконком!V37</f>
        <v>1.1100000000000001</v>
      </c>
      <c r="C207" s="3">
        <f>B207/$B$51*1000</f>
        <v>9.9786941395399037E-3</v>
      </c>
    </row>
    <row r="208" spans="1:3" x14ac:dyDescent="0.25">
      <c r="A208" s="2" t="s">
        <v>23</v>
      </c>
      <c r="B208" s="3">
        <f t="shared" ref="B208:C208" si="49">B176+B197+B205+B206+B207</f>
        <v>842.7700000000001</v>
      </c>
      <c r="C208" s="3">
        <f t="shared" si="49"/>
        <v>7.5750725657829676</v>
      </c>
    </row>
    <row r="209" spans="1:5" x14ac:dyDescent="0.25">
      <c r="A209" s="2" t="s">
        <v>24</v>
      </c>
      <c r="B209" s="3">
        <f>[1]Виконком!V39</f>
        <v>0</v>
      </c>
      <c r="C209" s="3">
        <f>B209/$B$51*1000</f>
        <v>0</v>
      </c>
    </row>
    <row r="210" spans="1:5" x14ac:dyDescent="0.25">
      <c r="A210" s="2" t="s">
        <v>25</v>
      </c>
      <c r="B210" s="3">
        <f>B211+B212+B213+B214</f>
        <v>0</v>
      </c>
      <c r="C210" s="3">
        <f t="shared" ref="C210" si="50">C211+C212+C213+C214</f>
        <v>0</v>
      </c>
    </row>
    <row r="211" spans="1:5" x14ac:dyDescent="0.25">
      <c r="A211" s="7" t="s">
        <v>26</v>
      </c>
      <c r="B211" s="3">
        <f>[1]Виконком!V41</f>
        <v>0</v>
      </c>
      <c r="C211" s="3">
        <f t="shared" ref="C211:C214" si="51">B211/$B$51*1000</f>
        <v>0</v>
      </c>
    </row>
    <row r="212" spans="1:5" x14ac:dyDescent="0.25">
      <c r="A212" s="7" t="s">
        <v>27</v>
      </c>
      <c r="B212" s="3">
        <f>[1]Виконком!V42</f>
        <v>0</v>
      </c>
      <c r="C212" s="3">
        <f t="shared" si="51"/>
        <v>0</v>
      </c>
    </row>
    <row r="213" spans="1:5" x14ac:dyDescent="0.25">
      <c r="A213" s="7" t="s">
        <v>28</v>
      </c>
      <c r="B213" s="3">
        <f>[1]Виконком!V43</f>
        <v>0</v>
      </c>
      <c r="C213" s="3">
        <f t="shared" si="51"/>
        <v>0</v>
      </c>
    </row>
    <row r="214" spans="1:5" x14ac:dyDescent="0.25">
      <c r="A214" s="7" t="s">
        <v>29</v>
      </c>
      <c r="B214" s="3">
        <f>[1]Виконком!V44</f>
        <v>0</v>
      </c>
      <c r="C214" s="3">
        <f t="shared" si="51"/>
        <v>0</v>
      </c>
    </row>
    <row r="215" spans="1:5" x14ac:dyDescent="0.25">
      <c r="A215" s="2" t="s">
        <v>30</v>
      </c>
      <c r="B215" s="4">
        <f>B210+B209+B208</f>
        <v>842.7700000000001</v>
      </c>
      <c r="C215" s="4">
        <f t="shared" ref="C215" si="52">C210+C209+C208</f>
        <v>7.5750725657829676</v>
      </c>
    </row>
    <row r="216" spans="1:5" x14ac:dyDescent="0.25">
      <c r="A216" s="2" t="s">
        <v>94</v>
      </c>
      <c r="B216" s="4"/>
      <c r="C216" s="4">
        <f t="shared" ref="C216" si="53">C215</f>
        <v>7.5750725657829676</v>
      </c>
    </row>
    <row r="217" spans="1:5" x14ac:dyDescent="0.25">
      <c r="A217" s="2" t="s">
        <v>95</v>
      </c>
      <c r="B217" s="4"/>
      <c r="C217" s="4">
        <f>7.58*1.2</f>
        <v>9.0960000000000001</v>
      </c>
      <c r="D217" s="23"/>
      <c r="E217" s="23"/>
    </row>
    <row r="218" spans="1:5" x14ac:dyDescent="0.25">
      <c r="A218" s="2" t="s">
        <v>33</v>
      </c>
      <c r="B218" s="3">
        <f>B162</f>
        <v>111237</v>
      </c>
      <c r="C218" s="3"/>
    </row>
    <row r="219" spans="1:5" x14ac:dyDescent="0.25">
      <c r="A219" s="2" t="s">
        <v>34</v>
      </c>
      <c r="B219" s="5">
        <f t="shared" ref="B219:C219" si="54">B210/B208</f>
        <v>0</v>
      </c>
      <c r="C219" s="5">
        <f t="shared" si="54"/>
        <v>0</v>
      </c>
    </row>
    <row r="222" spans="1:5" x14ac:dyDescent="0.25">
      <c r="A222" s="48" t="s">
        <v>39</v>
      </c>
      <c r="B222" s="48"/>
      <c r="C222" s="48"/>
    </row>
    <row r="223" spans="1:5" x14ac:dyDescent="0.25">
      <c r="A223" s="48" t="s">
        <v>74</v>
      </c>
      <c r="B223" s="48"/>
      <c r="C223" s="48"/>
    </row>
    <row r="224" spans="1:5" x14ac:dyDescent="0.25">
      <c r="A224" s="47">
        <v>7</v>
      </c>
      <c r="B224" s="47"/>
      <c r="C224" s="47"/>
    </row>
    <row r="225" spans="1:4" ht="15" customHeight="1" x14ac:dyDescent="0.25">
      <c r="A225" s="49" t="s">
        <v>48</v>
      </c>
      <c r="B225" s="49"/>
      <c r="C225" s="49"/>
    </row>
    <row r="226" spans="1:4" ht="15" customHeight="1" x14ac:dyDescent="0.25">
      <c r="A226" s="49" t="s">
        <v>37</v>
      </c>
      <c r="B226" s="49"/>
      <c r="C226" s="49"/>
    </row>
    <row r="227" spans="1:4" ht="15" customHeight="1" x14ac:dyDescent="0.25">
      <c r="A227" s="49" t="s">
        <v>38</v>
      </c>
      <c r="B227" s="49"/>
      <c r="C227" s="49"/>
    </row>
    <row r="228" spans="1:4" ht="42.75" customHeight="1" x14ac:dyDescent="0.25">
      <c r="A228" s="57" t="s">
        <v>87</v>
      </c>
      <c r="B228" s="57"/>
      <c r="C228" s="57"/>
      <c r="D228" s="26"/>
    </row>
    <row r="229" spans="1:4" ht="33.75" customHeight="1" x14ac:dyDescent="0.25">
      <c r="A229" s="52" t="s">
        <v>54</v>
      </c>
      <c r="B229" s="55" t="s">
        <v>55</v>
      </c>
      <c r="C229" s="56"/>
    </row>
    <row r="230" spans="1:4" ht="89.25" x14ac:dyDescent="0.25">
      <c r="A230" s="53"/>
      <c r="B230" s="1" t="s">
        <v>56</v>
      </c>
      <c r="C230" s="1" t="s">
        <v>57</v>
      </c>
    </row>
    <row r="231" spans="1:4" ht="25.5" x14ac:dyDescent="0.25">
      <c r="A231" s="54"/>
      <c r="B231" s="1" t="s">
        <v>2</v>
      </c>
      <c r="C231" s="1" t="s">
        <v>78</v>
      </c>
    </row>
    <row r="232" spans="1:4" x14ac:dyDescent="0.25">
      <c r="A232" s="42">
        <v>1</v>
      </c>
      <c r="B232" s="1">
        <v>2</v>
      </c>
      <c r="C232" s="1">
        <v>3</v>
      </c>
    </row>
    <row r="233" spans="1:4" ht="25.5" x14ac:dyDescent="0.25">
      <c r="A233" s="2" t="s">
        <v>58</v>
      </c>
      <c r="B233" s="28">
        <f>C49</f>
        <v>1157.3383552235316</v>
      </c>
      <c r="C233" s="27">
        <v>185.66</v>
      </c>
    </row>
    <row r="234" spans="1:4" x14ac:dyDescent="0.25">
      <c r="A234" s="2" t="s">
        <v>59</v>
      </c>
      <c r="B234" s="28">
        <f>B235+B236</f>
        <v>7.59</v>
      </c>
      <c r="C234" s="28">
        <f>C235+C236</f>
        <v>1.22</v>
      </c>
    </row>
    <row r="235" spans="1:4" x14ac:dyDescent="0.25">
      <c r="A235" s="37" t="s">
        <v>61</v>
      </c>
      <c r="B235" s="27">
        <v>6.22</v>
      </c>
      <c r="C235" s="27">
        <v>1</v>
      </c>
    </row>
    <row r="236" spans="1:4" x14ac:dyDescent="0.25">
      <c r="A236" s="37" t="s">
        <v>60</v>
      </c>
      <c r="B236" s="27">
        <v>1.37</v>
      </c>
      <c r="C236" s="27">
        <v>0.22</v>
      </c>
    </row>
    <row r="237" spans="1:4" x14ac:dyDescent="0.25">
      <c r="A237" s="37" t="s">
        <v>62</v>
      </c>
      <c r="B237" s="27">
        <f t="shared" ref="B237:C237" si="55">H237</f>
        <v>0</v>
      </c>
      <c r="C237" s="27">
        <f t="shared" si="55"/>
        <v>0</v>
      </c>
    </row>
    <row r="238" spans="1:4" x14ac:dyDescent="0.25">
      <c r="A238" s="2" t="s">
        <v>63</v>
      </c>
      <c r="B238" s="27">
        <v>16.920000000000002</v>
      </c>
      <c r="C238" s="27">
        <v>2.71</v>
      </c>
    </row>
    <row r="239" spans="1:4" x14ac:dyDescent="0.25">
      <c r="A239" s="29" t="s">
        <v>64</v>
      </c>
      <c r="B239" s="30">
        <f>B233+B234+B238</f>
        <v>1181.8483552235316</v>
      </c>
      <c r="C239" s="30">
        <f>C233+C234+C238</f>
        <v>189.59</v>
      </c>
    </row>
    <row r="240" spans="1:4" x14ac:dyDescent="0.25">
      <c r="A240" s="2" t="s">
        <v>65</v>
      </c>
      <c r="B240" s="27">
        <v>13.14</v>
      </c>
      <c r="C240" s="27">
        <v>2.11</v>
      </c>
    </row>
    <row r="241" spans="1:3" x14ac:dyDescent="0.25">
      <c r="A241" s="29" t="s">
        <v>66</v>
      </c>
      <c r="B241" s="30">
        <f>SUM(B239:B240)</f>
        <v>1194.9883552235317</v>
      </c>
      <c r="C241" s="30">
        <f>SUM(C239:C240)</f>
        <v>191.70000000000002</v>
      </c>
    </row>
    <row r="242" spans="1:3" x14ac:dyDescent="0.25">
      <c r="A242" s="2" t="s">
        <v>67</v>
      </c>
      <c r="B242" s="28">
        <f>B243</f>
        <v>0</v>
      </c>
      <c r="C242" s="28">
        <f>[1]соб_послОдн!I242</f>
        <v>0</v>
      </c>
    </row>
    <row r="243" spans="1:3" x14ac:dyDescent="0.25">
      <c r="A243" s="36" t="s">
        <v>68</v>
      </c>
      <c r="B243" s="27">
        <f t="shared" ref="B243" si="56">H243</f>
        <v>0</v>
      </c>
      <c r="C243" s="27">
        <f>C242</f>
        <v>0</v>
      </c>
    </row>
    <row r="244" spans="1:3" x14ac:dyDescent="0.25">
      <c r="A244" s="31" t="s">
        <v>69</v>
      </c>
      <c r="B244" s="32">
        <f>B241+B242</f>
        <v>1194.9883552235317</v>
      </c>
      <c r="C244" s="32">
        <f>C241+C242</f>
        <v>191.70000000000002</v>
      </c>
    </row>
    <row r="245" spans="1:3" x14ac:dyDescent="0.25">
      <c r="A245" s="2" t="s">
        <v>70</v>
      </c>
      <c r="B245" s="28">
        <f>B244*0.2</f>
        <v>238.99767104470635</v>
      </c>
      <c r="C245" s="28">
        <f>C244*0.2</f>
        <v>38.340000000000003</v>
      </c>
    </row>
    <row r="246" spans="1:3" x14ac:dyDescent="0.25">
      <c r="A246" s="33" t="s">
        <v>71</v>
      </c>
      <c r="B246" s="34">
        <v>1433.99</v>
      </c>
      <c r="C246" s="28">
        <f>SUM(C244:C245)</f>
        <v>230.04000000000002</v>
      </c>
    </row>
    <row r="247" spans="1:3" ht="25.5" x14ac:dyDescent="0.25">
      <c r="A247" s="2" t="s">
        <v>72</v>
      </c>
      <c r="B247" s="28"/>
      <c r="C247" s="34">
        <f>C246/C248*29.7348</f>
        <v>37.791123712707183</v>
      </c>
    </row>
    <row r="248" spans="1:3" x14ac:dyDescent="0.25">
      <c r="A248" s="2" t="s">
        <v>73</v>
      </c>
      <c r="B248" s="4"/>
      <c r="C248" s="35">
        <v>181</v>
      </c>
    </row>
    <row r="254" spans="1:3" x14ac:dyDescent="0.25">
      <c r="A254" s="48" t="s">
        <v>39</v>
      </c>
      <c r="B254" s="48"/>
      <c r="C254" s="48"/>
    </row>
    <row r="255" spans="1:3" x14ac:dyDescent="0.25">
      <c r="A255" s="48" t="s">
        <v>74</v>
      </c>
      <c r="B255" s="48"/>
      <c r="C255" s="48"/>
    </row>
  </sheetData>
  <mergeCells count="45">
    <mergeCell ref="A116:C116"/>
    <mergeCell ref="A173:A174"/>
    <mergeCell ref="B173:C173"/>
    <mergeCell ref="A222:C222"/>
    <mergeCell ref="A223:C223"/>
    <mergeCell ref="A166:C166"/>
    <mergeCell ref="A167:C167"/>
    <mergeCell ref="A169:C169"/>
    <mergeCell ref="A170:C170"/>
    <mergeCell ref="A171:C171"/>
    <mergeCell ref="A172:C172"/>
    <mergeCell ref="A109:C109"/>
    <mergeCell ref="A110:C110"/>
    <mergeCell ref="A113:C113"/>
    <mergeCell ref="A114:C114"/>
    <mergeCell ref="A115:C115"/>
    <mergeCell ref="A58:C58"/>
    <mergeCell ref="A59:C59"/>
    <mergeCell ref="A60:C60"/>
    <mergeCell ref="A61:A62"/>
    <mergeCell ref="B61:C61"/>
    <mergeCell ref="A229:A231"/>
    <mergeCell ref="B229:C229"/>
    <mergeCell ref="A254:C254"/>
    <mergeCell ref="A255:C255"/>
    <mergeCell ref="A225:C225"/>
    <mergeCell ref="A226:C226"/>
    <mergeCell ref="A227:C227"/>
    <mergeCell ref="A228:C228"/>
    <mergeCell ref="A1:C1"/>
    <mergeCell ref="A56:C56"/>
    <mergeCell ref="A112:C112"/>
    <mergeCell ref="A168:C168"/>
    <mergeCell ref="A224:C224"/>
    <mergeCell ref="A55:C55"/>
    <mergeCell ref="A3:C3"/>
    <mergeCell ref="A4:C4"/>
    <mergeCell ref="A57:C57"/>
    <mergeCell ref="A2:C2"/>
    <mergeCell ref="A5:C5"/>
    <mergeCell ref="A6:A7"/>
    <mergeCell ref="B6:C6"/>
    <mergeCell ref="A54:C54"/>
    <mergeCell ref="A117:A118"/>
    <mergeCell ref="B117:C117"/>
  </mergeCells>
  <pageMargins left="1.4960629921259843" right="0.11811023622047245" top="0.35433070866141736" bottom="0.19685039370078741" header="0.31496062992125984" footer="0.31496062992125984"/>
  <pageSetup paperSize="9" scale="9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46"/>
  <sheetViews>
    <sheetView workbookViewId="0">
      <selection activeCell="A15" sqref="A15"/>
    </sheetView>
  </sheetViews>
  <sheetFormatPr defaultRowHeight="12.75" x14ac:dyDescent="0.2"/>
  <cols>
    <col min="1" max="1" width="43.85546875" style="17" customWidth="1"/>
    <col min="2" max="5" width="10.7109375" style="17" customWidth="1"/>
    <col min="6" max="9" width="9.140625" style="9"/>
    <col min="10" max="10" width="9.85546875" style="9" bestFit="1" customWidth="1"/>
    <col min="11" max="16384" width="9.140625" style="9"/>
  </cols>
  <sheetData>
    <row r="1" spans="1:13" x14ac:dyDescent="0.2">
      <c r="A1" s="82">
        <v>3</v>
      </c>
      <c r="B1" s="82"/>
      <c r="C1" s="82"/>
      <c r="D1" s="82"/>
      <c r="E1" s="82"/>
    </row>
    <row r="2" spans="1:13" ht="15" customHeight="1" x14ac:dyDescent="0.2">
      <c r="A2" s="58" t="s">
        <v>36</v>
      </c>
      <c r="B2" s="58"/>
      <c r="C2" s="58"/>
      <c r="D2" s="58"/>
      <c r="E2" s="58"/>
    </row>
    <row r="3" spans="1:13" ht="15" customHeight="1" x14ac:dyDescent="0.2">
      <c r="A3" s="58" t="s">
        <v>37</v>
      </c>
      <c r="B3" s="58"/>
      <c r="C3" s="58"/>
      <c r="D3" s="58"/>
      <c r="E3" s="58"/>
    </row>
    <row r="4" spans="1:13" ht="15" customHeight="1" x14ac:dyDescent="0.2">
      <c r="A4" s="58" t="s">
        <v>38</v>
      </c>
      <c r="B4" s="58"/>
      <c r="C4" s="58"/>
      <c r="D4" s="58"/>
      <c r="E4" s="58"/>
    </row>
    <row r="5" spans="1:13" ht="57" customHeight="1" x14ac:dyDescent="0.2">
      <c r="A5" s="60" t="s">
        <v>96</v>
      </c>
      <c r="B5" s="60"/>
      <c r="C5" s="60"/>
      <c r="D5" s="60"/>
      <c r="E5" s="60"/>
    </row>
    <row r="6" spans="1:13" ht="27.75" customHeight="1" x14ac:dyDescent="0.2">
      <c r="A6" s="62" t="s">
        <v>0</v>
      </c>
      <c r="B6" s="61" t="s">
        <v>43</v>
      </c>
      <c r="C6" s="61"/>
      <c r="D6" s="61" t="s">
        <v>44</v>
      </c>
      <c r="E6" s="61"/>
    </row>
    <row r="7" spans="1:13" ht="29.25" customHeight="1" x14ac:dyDescent="0.2">
      <c r="A7" s="63"/>
      <c r="B7" s="10" t="s">
        <v>45</v>
      </c>
      <c r="C7" s="10" t="s">
        <v>2</v>
      </c>
      <c r="D7" s="10" t="s">
        <v>46</v>
      </c>
      <c r="E7" s="10" t="s">
        <v>2</v>
      </c>
    </row>
    <row r="8" spans="1:13" ht="13.5" customHeight="1" x14ac:dyDescent="0.2">
      <c r="A8" s="45">
        <v>1</v>
      </c>
      <c r="B8" s="10">
        <v>2</v>
      </c>
      <c r="C8" s="10">
        <v>3</v>
      </c>
      <c r="D8" s="10">
        <v>4</v>
      </c>
      <c r="E8" s="10">
        <v>5</v>
      </c>
    </row>
    <row r="9" spans="1:13" ht="13.5" customHeight="1" x14ac:dyDescent="0.2">
      <c r="A9" s="11" t="s">
        <v>1</v>
      </c>
      <c r="B9" s="12">
        <f>B10+B22</f>
        <v>26509.390000000003</v>
      </c>
      <c r="C9" s="12">
        <v>1636.4770000000001</v>
      </c>
      <c r="D9" s="12">
        <f>D10+D22</f>
        <v>4990.3700000000008</v>
      </c>
      <c r="E9" s="12">
        <f>E10+E22</f>
        <v>1637.5506159227684</v>
      </c>
      <c r="J9" s="19"/>
      <c r="K9" s="19"/>
      <c r="L9" s="19"/>
      <c r="M9" s="19"/>
    </row>
    <row r="10" spans="1:13" ht="13.5" customHeight="1" x14ac:dyDescent="0.2">
      <c r="A10" s="11" t="s">
        <v>3</v>
      </c>
      <c r="B10" s="12">
        <f>B11+B17</f>
        <v>26449.99</v>
      </c>
      <c r="C10" s="12">
        <v>1632.81</v>
      </c>
      <c r="D10" s="12">
        <f>D11+D17</f>
        <v>4979.1900000000005</v>
      </c>
      <c r="E10" s="12">
        <f>E11+E17</f>
        <v>1633.8819869661947</v>
      </c>
      <c r="J10" s="19"/>
      <c r="K10" s="19"/>
      <c r="L10" s="19"/>
      <c r="M10" s="19"/>
    </row>
    <row r="11" spans="1:13" ht="13.5" customHeight="1" x14ac:dyDescent="0.2">
      <c r="A11" s="11" t="s">
        <v>4</v>
      </c>
      <c r="B11" s="12">
        <f t="shared" ref="B11:C11" si="0">B12+B13+B14+B15+B16</f>
        <v>24032.940000000002</v>
      </c>
      <c r="C11" s="12">
        <f t="shared" si="0"/>
        <v>1483.6018161558854</v>
      </c>
      <c r="D11" s="12">
        <f t="shared" ref="D11:E11" si="1">D12+D13+D14+D15+D16</f>
        <v>4524.4800000000005</v>
      </c>
      <c r="E11" s="12">
        <f t="shared" si="1"/>
        <v>1484.6724813451201</v>
      </c>
      <c r="J11" s="19"/>
      <c r="K11" s="19"/>
      <c r="L11" s="19"/>
      <c r="M11" s="19"/>
    </row>
    <row r="12" spans="1:13" ht="13.5" customHeight="1" x14ac:dyDescent="0.2">
      <c r="A12" s="13" t="s">
        <v>5</v>
      </c>
      <c r="B12" s="14">
        <f>[1]Виконком!E9</f>
        <v>22337.65</v>
      </c>
      <c r="C12" s="14">
        <f>B12/$B$51*1000</f>
        <v>1378.9481481938756</v>
      </c>
      <c r="D12" s="14">
        <f>[1]Виконком!F9</f>
        <v>4205.55</v>
      </c>
      <c r="E12" s="14">
        <f>D12/$D$51*1000</f>
        <v>1380.0181134452955</v>
      </c>
      <c r="J12" s="19"/>
      <c r="K12" s="19"/>
      <c r="L12" s="19"/>
      <c r="M12" s="19"/>
    </row>
    <row r="13" spans="1:13" ht="13.5" customHeight="1" x14ac:dyDescent="0.2">
      <c r="A13" s="13" t="s">
        <v>6</v>
      </c>
      <c r="B13" s="14">
        <f>[1]Виконком!E10</f>
        <v>1458.91</v>
      </c>
      <c r="C13" s="14">
        <f t="shared" ref="C13:C16" si="2">B13/$B$51*1000</f>
        <v>90.061454221080879</v>
      </c>
      <c r="D13" s="14">
        <f>[1]Виконком!F10</f>
        <v>274.45999999999998</v>
      </c>
      <c r="E13" s="14">
        <f t="shared" ref="E13:E16" si="3">D13/$D$51*1000</f>
        <v>90.061887604759363</v>
      </c>
      <c r="J13" s="19"/>
      <c r="K13" s="19"/>
      <c r="L13" s="19"/>
      <c r="M13" s="19"/>
    </row>
    <row r="14" spans="1:13" ht="13.5" customHeight="1" x14ac:dyDescent="0.2">
      <c r="A14" s="13" t="s">
        <v>7</v>
      </c>
      <c r="B14" s="14">
        <f>[1]Виконком!E11</f>
        <v>0</v>
      </c>
      <c r="C14" s="14">
        <f t="shared" si="2"/>
        <v>0</v>
      </c>
      <c r="D14" s="14">
        <f>[1]Виконком!F11</f>
        <v>0</v>
      </c>
      <c r="E14" s="14">
        <f t="shared" si="3"/>
        <v>0</v>
      </c>
      <c r="J14" s="19"/>
      <c r="K14" s="19"/>
      <c r="L14" s="19"/>
      <c r="M14" s="19"/>
    </row>
    <row r="15" spans="1:13" ht="13.5" customHeight="1" x14ac:dyDescent="0.2">
      <c r="A15" s="13" t="s">
        <v>8</v>
      </c>
      <c r="B15" s="14">
        <f>[1]Виконком!E12</f>
        <v>104.48</v>
      </c>
      <c r="C15" s="14">
        <f t="shared" si="2"/>
        <v>6.4497609427713352</v>
      </c>
      <c r="D15" s="14">
        <f>[1]Виконком!F12</f>
        <v>19.66</v>
      </c>
      <c r="E15" s="14">
        <f t="shared" si="3"/>
        <v>6.4512741758710526</v>
      </c>
      <c r="J15" s="19"/>
      <c r="K15" s="19"/>
      <c r="L15" s="19"/>
      <c r="M15" s="19"/>
    </row>
    <row r="16" spans="1:13" ht="13.5" customHeight="1" x14ac:dyDescent="0.2">
      <c r="A16" s="13" t="s">
        <v>9</v>
      </c>
      <c r="B16" s="14">
        <f>[1]Виконком!E13</f>
        <v>131.9</v>
      </c>
      <c r="C16" s="14">
        <f t="shared" si="2"/>
        <v>8.1424527981579171</v>
      </c>
      <c r="D16" s="14">
        <f>[1]Виконком!F13</f>
        <v>24.81</v>
      </c>
      <c r="E16" s="14">
        <f t="shared" si="3"/>
        <v>8.1412061191943454</v>
      </c>
      <c r="J16" s="19"/>
      <c r="K16" s="19"/>
      <c r="L16" s="19"/>
      <c r="M16" s="19"/>
    </row>
    <row r="17" spans="1:13" ht="13.5" customHeight="1" x14ac:dyDescent="0.2">
      <c r="A17" s="11" t="s">
        <v>10</v>
      </c>
      <c r="B17" s="14">
        <f>B18+B19+B20+B21</f>
        <v>2417.0500000000002</v>
      </c>
      <c r="C17" s="14">
        <f>C18+C19+C20+C21</f>
        <v>149.20936721597874</v>
      </c>
      <c r="D17" s="14">
        <f>D18+D19+D20+D21</f>
        <v>454.71</v>
      </c>
      <c r="E17" s="14">
        <f>E18+E19+E20+E21</f>
        <v>149.20950562107458</v>
      </c>
      <c r="J17" s="19"/>
      <c r="K17" s="19"/>
      <c r="L17" s="19"/>
      <c r="M17" s="19"/>
    </row>
    <row r="18" spans="1:13" ht="13.5" customHeight="1" x14ac:dyDescent="0.2">
      <c r="A18" s="13" t="s">
        <v>11</v>
      </c>
      <c r="B18" s="14">
        <f>[1]Виконком!E15</f>
        <v>1698.99</v>
      </c>
      <c r="C18" s="14">
        <f t="shared" ref="C18:C21" si="4">B18/$B$51*1000</f>
        <v>104.88207641806156</v>
      </c>
      <c r="D18" s="14">
        <f>[1]Виконком!F15</f>
        <v>319.62</v>
      </c>
      <c r="E18" s="14">
        <f t="shared" ref="E18:E21" si="5">D18/$D$51*1000</f>
        <v>104.8807859660176</v>
      </c>
      <c r="J18" s="19"/>
      <c r="K18" s="19"/>
      <c r="L18" s="19"/>
      <c r="M18" s="19"/>
    </row>
    <row r="19" spans="1:13" ht="13.5" customHeight="1" x14ac:dyDescent="0.2">
      <c r="A19" s="13" t="s">
        <v>12</v>
      </c>
      <c r="B19" s="14">
        <f>[1]Виконком!E16</f>
        <v>373.78</v>
      </c>
      <c r="C19" s="14">
        <f t="shared" si="4"/>
        <v>23.074192622406869</v>
      </c>
      <c r="D19" s="14">
        <f>[1]Виконком!F16</f>
        <v>70.319999999999993</v>
      </c>
      <c r="E19" s="14">
        <f t="shared" si="5"/>
        <v>23.07495422417357</v>
      </c>
      <c r="J19" s="19"/>
      <c r="K19" s="19"/>
      <c r="L19" s="19"/>
      <c r="M19" s="19"/>
    </row>
    <row r="20" spans="1:13" ht="13.5" customHeight="1" x14ac:dyDescent="0.2">
      <c r="A20" s="13" t="s">
        <v>13</v>
      </c>
      <c r="B20" s="14">
        <f>[1]Виконком!E17</f>
        <v>195.8</v>
      </c>
      <c r="C20" s="14">
        <f t="shared" si="4"/>
        <v>12.087128566181351</v>
      </c>
      <c r="D20" s="14">
        <f>[1]Виконком!F17</f>
        <v>36.840000000000003</v>
      </c>
      <c r="E20" s="14">
        <f t="shared" si="5"/>
        <v>12.08875588194759</v>
      </c>
      <c r="J20" s="19"/>
      <c r="K20" s="19"/>
      <c r="L20" s="19"/>
      <c r="M20" s="19"/>
    </row>
    <row r="21" spans="1:13" ht="13.5" customHeight="1" x14ac:dyDescent="0.2">
      <c r="A21" s="13" t="s">
        <v>14</v>
      </c>
      <c r="B21" s="14">
        <f>[1]Виконком!E18</f>
        <v>148.47999999999999</v>
      </c>
      <c r="C21" s="14">
        <f t="shared" si="4"/>
        <v>9.1659696093289433</v>
      </c>
      <c r="D21" s="14">
        <f>[1]Виконком!F18</f>
        <v>27.93</v>
      </c>
      <c r="E21" s="14">
        <f t="shared" si="5"/>
        <v>9.165009548935835</v>
      </c>
      <c r="J21" s="19"/>
      <c r="K21" s="19"/>
      <c r="L21" s="19"/>
      <c r="M21" s="19"/>
    </row>
    <row r="22" spans="1:13" ht="13.5" customHeight="1" x14ac:dyDescent="0.2">
      <c r="A22" s="11" t="s">
        <v>15</v>
      </c>
      <c r="B22" s="14">
        <f t="shared" ref="B22:C22" si="6">B23+B24+B25+B26+B27+B28+B29</f>
        <v>59.4</v>
      </c>
      <c r="C22" s="14">
        <f t="shared" si="6"/>
        <v>3.6668816998527696</v>
      </c>
      <c r="D22" s="14">
        <f t="shared" ref="D22:E22" si="7">D23+D24+D25+D26+D27+D28+D29</f>
        <v>11.18</v>
      </c>
      <c r="E22" s="14">
        <f t="shared" si="7"/>
        <v>3.6686289565736709</v>
      </c>
      <c r="J22" s="19"/>
      <c r="K22" s="19"/>
      <c r="L22" s="19"/>
      <c r="M22" s="19"/>
    </row>
    <row r="23" spans="1:13" ht="13.5" customHeight="1" x14ac:dyDescent="0.2">
      <c r="A23" s="13" t="s">
        <v>11</v>
      </c>
      <c r="B23" s="14">
        <f>[1]Виконком!E20</f>
        <v>45.17</v>
      </c>
      <c r="C23" s="14">
        <f t="shared" ref="C23:C29" si="8">B23/$B$51*1000</f>
        <v>2.7884351242819796</v>
      </c>
      <c r="D23" s="14">
        <f>[1]Виконком!F20</f>
        <v>8.5</v>
      </c>
      <c r="E23" s="14">
        <f t="shared" ref="E23:E29" si="9">D23/$D$51*1000</f>
        <v>2.7892080617957249</v>
      </c>
      <c r="J23" s="19"/>
      <c r="K23" s="19"/>
      <c r="L23" s="19"/>
      <c r="M23" s="19"/>
    </row>
    <row r="24" spans="1:13" ht="13.5" customHeight="1" x14ac:dyDescent="0.2">
      <c r="A24" s="13" t="s">
        <v>12</v>
      </c>
      <c r="B24" s="14">
        <f>[1]Виконком!E21</f>
        <v>9.94</v>
      </c>
      <c r="C24" s="14">
        <f t="shared" si="8"/>
        <v>0.61361623058142301</v>
      </c>
      <c r="D24" s="14">
        <f>[1]Виконком!F21</f>
        <v>1.87</v>
      </c>
      <c r="E24" s="14">
        <f t="shared" si="9"/>
        <v>0.61362577359505954</v>
      </c>
      <c r="J24" s="19"/>
      <c r="K24" s="19"/>
      <c r="L24" s="19"/>
      <c r="M24" s="19"/>
    </row>
    <row r="25" spans="1:13" ht="13.5" customHeight="1" x14ac:dyDescent="0.2">
      <c r="A25" s="13" t="s">
        <v>13</v>
      </c>
      <c r="B25" s="14">
        <f>[1]Виконком!E22</f>
        <v>0.51</v>
      </c>
      <c r="C25" s="14">
        <f t="shared" si="8"/>
        <v>3.1483327726008627E-2</v>
      </c>
      <c r="D25" s="14">
        <f>[1]Виконком!F22</f>
        <v>0.1</v>
      </c>
      <c r="E25" s="14">
        <f t="shared" si="9"/>
        <v>3.2814212491714408E-2</v>
      </c>
      <c r="J25" s="19"/>
      <c r="K25" s="19"/>
      <c r="L25" s="19"/>
      <c r="M25" s="19"/>
    </row>
    <row r="26" spans="1:13" ht="13.5" customHeight="1" x14ac:dyDescent="0.2">
      <c r="A26" s="13" t="s">
        <v>6</v>
      </c>
      <c r="B26" s="14">
        <f>[1]Виконком!E23</f>
        <v>0</v>
      </c>
      <c r="C26" s="14">
        <f t="shared" si="8"/>
        <v>0</v>
      </c>
      <c r="D26" s="14">
        <f>[1]Виконком!F23</f>
        <v>0</v>
      </c>
      <c r="E26" s="14">
        <f t="shared" si="9"/>
        <v>0</v>
      </c>
      <c r="J26" s="19"/>
      <c r="K26" s="19"/>
      <c r="L26" s="19"/>
      <c r="M26" s="19"/>
    </row>
    <row r="27" spans="1:13" ht="13.5" customHeight="1" x14ac:dyDescent="0.2">
      <c r="A27" s="13" t="s">
        <v>8</v>
      </c>
      <c r="B27" s="14">
        <f>[1]Виконком!E24</f>
        <v>0.06</v>
      </c>
      <c r="C27" s="14">
        <f t="shared" si="8"/>
        <v>3.7039209089421909E-3</v>
      </c>
      <c r="D27" s="14">
        <f>[1]Виконком!F24</f>
        <v>0.01</v>
      </c>
      <c r="E27" s="14">
        <f t="shared" si="9"/>
        <v>3.2814212491714409E-3</v>
      </c>
      <c r="J27" s="19"/>
      <c r="K27" s="19"/>
      <c r="L27" s="19"/>
      <c r="M27" s="19"/>
    </row>
    <row r="28" spans="1:13" ht="13.5" customHeight="1" x14ac:dyDescent="0.2">
      <c r="A28" s="13" t="s">
        <v>16</v>
      </c>
      <c r="B28" s="14">
        <f>[1]Виконком!E25</f>
        <v>0</v>
      </c>
      <c r="C28" s="14">
        <f t="shared" si="8"/>
        <v>0</v>
      </c>
      <c r="D28" s="14">
        <f>[1]Виконком!F25</f>
        <v>0</v>
      </c>
      <c r="E28" s="14">
        <f t="shared" si="9"/>
        <v>0</v>
      </c>
      <c r="J28" s="19"/>
      <c r="K28" s="19"/>
      <c r="L28" s="19"/>
      <c r="M28" s="19"/>
    </row>
    <row r="29" spans="1:13" ht="13.5" customHeight="1" x14ac:dyDescent="0.2">
      <c r="A29" s="13" t="s">
        <v>17</v>
      </c>
      <c r="B29" s="14">
        <f>[1]Виконком!E26</f>
        <v>3.72</v>
      </c>
      <c r="C29" s="14">
        <f t="shared" si="8"/>
        <v>0.22964309635441588</v>
      </c>
      <c r="D29" s="14">
        <f>[1]Виконком!F26</f>
        <v>0.7</v>
      </c>
      <c r="E29" s="14">
        <f t="shared" si="9"/>
        <v>0.22969948744200086</v>
      </c>
      <c r="J29" s="19"/>
      <c r="K29" s="19"/>
      <c r="L29" s="19"/>
      <c r="M29" s="19"/>
    </row>
    <row r="30" spans="1:13" ht="13.5" customHeight="1" x14ac:dyDescent="0.2">
      <c r="A30" s="11" t="s">
        <v>18</v>
      </c>
      <c r="B30" s="14">
        <f t="shared" ref="B30:C30" si="10">B31+B32+B33+B34+B35+B36+B37</f>
        <v>331.4</v>
      </c>
      <c r="C30" s="14">
        <f t="shared" si="10"/>
        <v>20.457989820390704</v>
      </c>
      <c r="D30" s="14">
        <f t="shared" ref="D30" si="11">D31+D32+D33+D34+D35+D36+D37</f>
        <v>62.339999999999996</v>
      </c>
      <c r="E30" s="14">
        <v>20.457000000000001</v>
      </c>
      <c r="J30" s="19"/>
      <c r="K30" s="19"/>
      <c r="L30" s="19"/>
      <c r="M30" s="19"/>
    </row>
    <row r="31" spans="1:13" ht="13.5" customHeight="1" x14ac:dyDescent="0.2">
      <c r="A31" s="13" t="s">
        <v>11</v>
      </c>
      <c r="B31" s="14">
        <f>[1]Виконком!E28</f>
        <v>249.67</v>
      </c>
      <c r="C31" s="14">
        <f t="shared" ref="C31:C37" si="12">B31/$B$51*1000</f>
        <v>15.412632222259948</v>
      </c>
      <c r="D31" s="14">
        <f>[1]Виконком!F28</f>
        <v>46.97</v>
      </c>
      <c r="E31" s="14">
        <f t="shared" ref="E31:E37" si="13">D31/$D$51*1000</f>
        <v>15.412835607358259</v>
      </c>
      <c r="J31" s="19"/>
      <c r="K31" s="19"/>
      <c r="L31" s="19"/>
      <c r="M31" s="19"/>
    </row>
    <row r="32" spans="1:13" ht="13.5" customHeight="1" x14ac:dyDescent="0.2">
      <c r="A32" s="13" t="s">
        <v>12</v>
      </c>
      <c r="B32" s="14">
        <f>[1]Виконком!E29</f>
        <v>54.93</v>
      </c>
      <c r="C32" s="14">
        <f t="shared" si="12"/>
        <v>3.3909395921365761</v>
      </c>
      <c r="D32" s="14">
        <f>[1]Виконком!F29</f>
        <v>10.33</v>
      </c>
      <c r="E32" s="14">
        <f t="shared" si="13"/>
        <v>3.3897081503940987</v>
      </c>
      <c r="J32" s="19"/>
      <c r="K32" s="19"/>
      <c r="L32" s="19"/>
      <c r="M32" s="19"/>
    </row>
    <row r="33" spans="1:13" ht="13.5" customHeight="1" x14ac:dyDescent="0.2">
      <c r="A33" s="13" t="s">
        <v>13</v>
      </c>
      <c r="B33" s="14">
        <f>[1]Виконком!E30</f>
        <v>1.18</v>
      </c>
      <c r="C33" s="14">
        <f t="shared" si="12"/>
        <v>7.2843777875863089E-2</v>
      </c>
      <c r="D33" s="14">
        <f>[1]Виконком!F30</f>
        <v>0.22</v>
      </c>
      <c r="E33" s="14">
        <f t="shared" si="13"/>
        <v>7.2191267481771709E-2</v>
      </c>
      <c r="J33" s="19"/>
      <c r="K33" s="19"/>
      <c r="L33" s="19"/>
      <c r="M33" s="19"/>
    </row>
    <row r="34" spans="1:13" ht="13.5" customHeight="1" x14ac:dyDescent="0.2">
      <c r="A34" s="13" t="s">
        <v>6</v>
      </c>
      <c r="B34" s="14">
        <f>[1]Виконком!E31</f>
        <v>0</v>
      </c>
      <c r="C34" s="14">
        <f t="shared" si="12"/>
        <v>0</v>
      </c>
      <c r="D34" s="14">
        <f>[1]Виконком!F31</f>
        <v>0</v>
      </c>
      <c r="E34" s="14">
        <f t="shared" si="13"/>
        <v>0</v>
      </c>
      <c r="J34" s="19"/>
      <c r="K34" s="19"/>
      <c r="L34" s="19"/>
      <c r="M34" s="19"/>
    </row>
    <row r="35" spans="1:13" ht="13.5" customHeight="1" x14ac:dyDescent="0.2">
      <c r="A35" s="13" t="s">
        <v>8</v>
      </c>
      <c r="B35" s="14">
        <f>[1]Виконком!E32</f>
        <v>0.17</v>
      </c>
      <c r="C35" s="14">
        <f t="shared" si="12"/>
        <v>1.0494442575336211E-2</v>
      </c>
      <c r="D35" s="14">
        <f>[1]Виконком!F32</f>
        <v>0.03</v>
      </c>
      <c r="E35" s="14">
        <f t="shared" si="13"/>
        <v>9.8442637475143237E-3</v>
      </c>
      <c r="J35" s="19"/>
      <c r="K35" s="19"/>
      <c r="L35" s="19"/>
      <c r="M35" s="19"/>
    </row>
    <row r="36" spans="1:13" ht="13.5" customHeight="1" x14ac:dyDescent="0.2">
      <c r="A36" s="13" t="s">
        <v>16</v>
      </c>
      <c r="B36" s="14">
        <f>[1]Виконком!E33</f>
        <v>0</v>
      </c>
      <c r="C36" s="14">
        <f t="shared" si="12"/>
        <v>0</v>
      </c>
      <c r="D36" s="14">
        <f>[1]Виконком!F33</f>
        <v>0</v>
      </c>
      <c r="E36" s="14">
        <f t="shared" si="13"/>
        <v>0</v>
      </c>
      <c r="J36" s="19"/>
      <c r="K36" s="19"/>
      <c r="L36" s="19"/>
      <c r="M36" s="19"/>
    </row>
    <row r="37" spans="1:13" ht="13.5" customHeight="1" x14ac:dyDescent="0.2">
      <c r="A37" s="13" t="s">
        <v>19</v>
      </c>
      <c r="B37" s="14">
        <f>[1]Виконком!E34</f>
        <v>25.45</v>
      </c>
      <c r="C37" s="14">
        <f t="shared" si="12"/>
        <v>1.5710797855429794</v>
      </c>
      <c r="D37" s="14">
        <f>[1]Виконком!F34</f>
        <v>4.79</v>
      </c>
      <c r="E37" s="14">
        <f t="shared" si="13"/>
        <v>1.5718007783531205</v>
      </c>
      <c r="J37" s="19"/>
      <c r="K37" s="19"/>
      <c r="L37" s="19"/>
      <c r="M37" s="19"/>
    </row>
    <row r="38" spans="1:13" ht="13.5" customHeight="1" x14ac:dyDescent="0.2">
      <c r="A38" s="11" t="s">
        <v>20</v>
      </c>
      <c r="B38" s="14">
        <v>0</v>
      </c>
      <c r="C38" s="14">
        <v>0</v>
      </c>
      <c r="D38" s="14">
        <v>0</v>
      </c>
      <c r="E38" s="14">
        <v>0</v>
      </c>
      <c r="J38" s="19"/>
      <c r="K38" s="19"/>
      <c r="L38" s="19"/>
      <c r="M38" s="19"/>
    </row>
    <row r="39" spans="1:13" ht="13.5" customHeight="1" x14ac:dyDescent="0.2">
      <c r="A39" s="11" t="s">
        <v>21</v>
      </c>
      <c r="B39" s="14">
        <f>[1]Структ17!D35/1000</f>
        <v>0</v>
      </c>
      <c r="C39" s="14">
        <v>0</v>
      </c>
      <c r="D39" s="14">
        <f>[1]Структ17!F35/1000</f>
        <v>0</v>
      </c>
      <c r="E39" s="14">
        <v>0</v>
      </c>
      <c r="J39" s="19"/>
      <c r="K39" s="19"/>
      <c r="L39" s="19"/>
      <c r="M39" s="19"/>
    </row>
    <row r="40" spans="1:13" ht="13.5" customHeight="1" x14ac:dyDescent="0.2">
      <c r="A40" s="11" t="s">
        <v>22</v>
      </c>
      <c r="B40" s="14">
        <f>[1]Виконком!E37</f>
        <v>26.25</v>
      </c>
      <c r="C40" s="14">
        <f>B40/$B$51*1000</f>
        <v>1.6204653976622088</v>
      </c>
      <c r="D40" s="14">
        <f>[1]Виконком!F37</f>
        <v>4.9400000000000004</v>
      </c>
      <c r="E40" s="14">
        <f>D40/$D$51*1000</f>
        <v>1.6210220970906919</v>
      </c>
      <c r="J40" s="19"/>
      <c r="K40" s="19"/>
      <c r="L40" s="19"/>
      <c r="M40" s="19"/>
    </row>
    <row r="41" spans="1:13" ht="13.5" customHeight="1" x14ac:dyDescent="0.2">
      <c r="A41" s="11" t="s">
        <v>23</v>
      </c>
      <c r="B41" s="12">
        <f t="shared" ref="B41:C41" si="14">B9+B30+B38+B39+B40</f>
        <v>26867.040000000005</v>
      </c>
      <c r="C41" s="12">
        <f t="shared" si="14"/>
        <v>1658.5554552180529</v>
      </c>
      <c r="D41" s="12">
        <f t="shared" ref="D41:E41" si="15">D9+D30+D38+D39+D40</f>
        <v>5057.6500000000005</v>
      </c>
      <c r="E41" s="12">
        <f t="shared" si="15"/>
        <v>1659.6286380198592</v>
      </c>
      <c r="J41" s="19"/>
      <c r="K41" s="19"/>
      <c r="L41" s="19"/>
      <c r="M41" s="19"/>
    </row>
    <row r="42" spans="1:13" ht="13.5" customHeight="1" x14ac:dyDescent="0.2">
      <c r="A42" s="11" t="s">
        <v>24</v>
      </c>
      <c r="B42" s="14">
        <f>[1]Виконком!E39</f>
        <v>0</v>
      </c>
      <c r="C42" s="14">
        <f>B42/$B$51*1000</f>
        <v>0</v>
      </c>
      <c r="D42" s="14">
        <f>[1]Виконком!F39</f>
        <v>0</v>
      </c>
      <c r="E42" s="14">
        <f>D42/$D$51*1000</f>
        <v>0</v>
      </c>
      <c r="J42" s="19"/>
      <c r="K42" s="19"/>
      <c r="L42" s="19"/>
      <c r="M42" s="19"/>
    </row>
    <row r="43" spans="1:13" ht="13.5" customHeight="1" x14ac:dyDescent="0.2">
      <c r="A43" s="11" t="s">
        <v>25</v>
      </c>
      <c r="B43" s="12">
        <f>B44+B45+B46+B47</f>
        <v>0</v>
      </c>
      <c r="C43" s="12">
        <f t="shared" ref="C43" si="16">C44+C45+C46+C47</f>
        <v>0</v>
      </c>
      <c r="D43" s="12">
        <f>D44+D45+D46+D47</f>
        <v>0</v>
      </c>
      <c r="E43" s="12">
        <f t="shared" ref="E43" si="17">E44+E45+E46+E47</f>
        <v>0</v>
      </c>
      <c r="J43" s="19"/>
      <c r="K43" s="19"/>
      <c r="L43" s="19"/>
      <c r="M43" s="19"/>
    </row>
    <row r="44" spans="1:13" ht="13.5" customHeight="1" x14ac:dyDescent="0.2">
      <c r="A44" s="13" t="s">
        <v>26</v>
      </c>
      <c r="B44" s="14">
        <f>[1]Виконком!E41</f>
        <v>0</v>
      </c>
      <c r="C44" s="14">
        <f t="shared" ref="C44:C47" si="18">B44/$B$51*1000</f>
        <v>0</v>
      </c>
      <c r="D44" s="14">
        <f>[1]Виконком!F41</f>
        <v>0</v>
      </c>
      <c r="E44" s="14">
        <f t="shared" ref="E44:E47" si="19">D44/$D$51*1000</f>
        <v>0</v>
      </c>
      <c r="J44" s="19"/>
      <c r="K44" s="19"/>
      <c r="L44" s="19"/>
      <c r="M44" s="19"/>
    </row>
    <row r="45" spans="1:13" ht="13.5" customHeight="1" x14ac:dyDescent="0.2">
      <c r="A45" s="13" t="s">
        <v>27</v>
      </c>
      <c r="B45" s="14">
        <f>[1]Виконком!E42</f>
        <v>0</v>
      </c>
      <c r="C45" s="14">
        <f t="shared" si="18"/>
        <v>0</v>
      </c>
      <c r="D45" s="14">
        <f>[1]Виконком!F42</f>
        <v>0</v>
      </c>
      <c r="E45" s="14">
        <f t="shared" si="19"/>
        <v>0</v>
      </c>
      <c r="J45" s="19"/>
      <c r="K45" s="19"/>
      <c r="L45" s="19"/>
      <c r="M45" s="19"/>
    </row>
    <row r="46" spans="1:13" ht="25.5" customHeight="1" x14ac:dyDescent="0.2">
      <c r="A46" s="13" t="s">
        <v>28</v>
      </c>
      <c r="B46" s="14">
        <f>[1]Виконком!E43</f>
        <v>0</v>
      </c>
      <c r="C46" s="14">
        <f t="shared" si="18"/>
        <v>0</v>
      </c>
      <c r="D46" s="14">
        <f>[1]Виконком!F43</f>
        <v>0</v>
      </c>
      <c r="E46" s="14">
        <f t="shared" si="19"/>
        <v>0</v>
      </c>
      <c r="J46" s="19"/>
      <c r="K46" s="19"/>
      <c r="L46" s="19"/>
      <c r="M46" s="19"/>
    </row>
    <row r="47" spans="1:13" ht="13.5" customHeight="1" x14ac:dyDescent="0.2">
      <c r="A47" s="13" t="s">
        <v>29</v>
      </c>
      <c r="B47" s="14">
        <f>[1]Виконком!E44</f>
        <v>0</v>
      </c>
      <c r="C47" s="14">
        <f t="shared" si="18"/>
        <v>0</v>
      </c>
      <c r="D47" s="14">
        <f>[1]Виконком!F44</f>
        <v>0</v>
      </c>
      <c r="E47" s="14">
        <f t="shared" si="19"/>
        <v>0</v>
      </c>
      <c r="J47" s="19"/>
      <c r="K47" s="19"/>
      <c r="L47" s="19"/>
      <c r="M47" s="19"/>
    </row>
    <row r="48" spans="1:13" ht="27" customHeight="1" x14ac:dyDescent="0.2">
      <c r="A48" s="11" t="s">
        <v>30</v>
      </c>
      <c r="B48" s="15">
        <f>B43+B42+B41</f>
        <v>26867.040000000005</v>
      </c>
      <c r="C48" s="15">
        <f t="shared" ref="C48" si="20">C43+C42+C41</f>
        <v>1658.5554552180529</v>
      </c>
      <c r="D48" s="15">
        <f>D43+D42+D41</f>
        <v>5057.6500000000005</v>
      </c>
      <c r="E48" s="15">
        <f t="shared" ref="E48" si="21">E43+E42+E41</f>
        <v>1659.6286380198592</v>
      </c>
      <c r="F48" s="19"/>
      <c r="G48" s="19"/>
      <c r="J48" s="19"/>
      <c r="K48" s="19"/>
      <c r="L48" s="19"/>
      <c r="M48" s="19"/>
    </row>
    <row r="49" spans="1:13" ht="13.5" customHeight="1" x14ac:dyDescent="0.2">
      <c r="A49" s="11" t="s">
        <v>31</v>
      </c>
      <c r="B49" s="15"/>
      <c r="C49" s="15">
        <f t="shared" ref="C49" si="22">C48</f>
        <v>1658.5554552180529</v>
      </c>
      <c r="D49" s="15"/>
      <c r="E49" s="15">
        <f t="shared" ref="E49" si="23">E48</f>
        <v>1659.6286380198592</v>
      </c>
      <c r="J49" s="19"/>
      <c r="K49" s="19"/>
      <c r="L49" s="19"/>
      <c r="M49" s="19"/>
    </row>
    <row r="50" spans="1:13" ht="13.5" customHeight="1" x14ac:dyDescent="0.2">
      <c r="A50" s="11" t="s">
        <v>32</v>
      </c>
      <c r="B50" s="15"/>
      <c r="C50" s="15">
        <f t="shared" ref="C50" si="24">C49*1.2</f>
        <v>1990.2665462616633</v>
      </c>
      <c r="D50" s="15"/>
      <c r="E50" s="15">
        <f>E49*1.2+0.01</f>
        <v>1991.564365623831</v>
      </c>
      <c r="F50" s="19"/>
      <c r="G50" s="19"/>
      <c r="H50" s="19"/>
      <c r="I50" s="19"/>
      <c r="J50" s="19"/>
      <c r="K50" s="19"/>
      <c r="L50" s="19"/>
      <c r="M50" s="19"/>
    </row>
    <row r="51" spans="1:13" ht="13.5" customHeight="1" x14ac:dyDescent="0.2">
      <c r="A51" s="11" t="s">
        <v>33</v>
      </c>
      <c r="B51" s="14">
        <f>[1]Виконком!E48</f>
        <v>16199.05</v>
      </c>
      <c r="C51" s="14"/>
      <c r="D51" s="14">
        <f>[1]Виконком!F48</f>
        <v>3047.46</v>
      </c>
      <c r="E51" s="14"/>
      <c r="F51" s="19"/>
      <c r="G51" s="19"/>
      <c r="J51" s="19"/>
      <c r="K51" s="19"/>
      <c r="L51" s="19"/>
      <c r="M51" s="19"/>
    </row>
    <row r="52" spans="1:13" ht="13.5" customHeight="1" x14ac:dyDescent="0.2">
      <c r="A52" s="11" t="s">
        <v>34</v>
      </c>
      <c r="B52" s="16">
        <f t="shared" ref="B52:C52" si="25">B43/B41</f>
        <v>0</v>
      </c>
      <c r="C52" s="16">
        <f t="shared" si="25"/>
        <v>0</v>
      </c>
      <c r="D52" s="16">
        <f t="shared" ref="D52:E52" si="26">D43/D41</f>
        <v>0</v>
      </c>
      <c r="E52" s="16">
        <f t="shared" si="26"/>
        <v>0</v>
      </c>
      <c r="J52" s="19"/>
      <c r="K52" s="19"/>
      <c r="L52" s="19"/>
      <c r="M52" s="19"/>
    </row>
    <row r="53" spans="1:13" x14ac:dyDescent="0.2">
      <c r="G53" s="19"/>
    </row>
    <row r="54" spans="1:13" x14ac:dyDescent="0.2">
      <c r="A54" s="59" t="s">
        <v>39</v>
      </c>
      <c r="B54" s="59"/>
      <c r="C54" s="59"/>
      <c r="D54" s="18"/>
      <c r="E54" s="18"/>
      <c r="G54" s="19"/>
    </row>
    <row r="55" spans="1:13" x14ac:dyDescent="0.2">
      <c r="A55" s="59" t="s">
        <v>82</v>
      </c>
      <c r="B55" s="59"/>
      <c r="C55" s="59"/>
      <c r="D55" s="59"/>
      <c r="E55" s="59"/>
    </row>
    <row r="57" spans="1:13" x14ac:dyDescent="0.2">
      <c r="A57" s="82">
        <v>4</v>
      </c>
      <c r="B57" s="82"/>
      <c r="C57" s="82"/>
      <c r="D57" s="82"/>
      <c r="E57" s="82"/>
    </row>
    <row r="58" spans="1:13" ht="15" customHeight="1" x14ac:dyDescent="0.2">
      <c r="A58" s="58" t="s">
        <v>40</v>
      </c>
      <c r="B58" s="58"/>
      <c r="C58" s="58"/>
      <c r="D58" s="58"/>
      <c r="E58" s="58"/>
    </row>
    <row r="59" spans="1:13" ht="15" customHeight="1" x14ac:dyDescent="0.2">
      <c r="A59" s="58" t="s">
        <v>37</v>
      </c>
      <c r="B59" s="58"/>
      <c r="C59" s="58"/>
      <c r="D59" s="58"/>
      <c r="E59" s="58"/>
    </row>
    <row r="60" spans="1:13" ht="15" customHeight="1" x14ac:dyDescent="0.2">
      <c r="A60" s="58" t="s">
        <v>38</v>
      </c>
      <c r="B60" s="58"/>
      <c r="C60" s="58"/>
      <c r="D60" s="58"/>
      <c r="E60" s="58"/>
    </row>
    <row r="61" spans="1:13" ht="60.75" customHeight="1" x14ac:dyDescent="0.2">
      <c r="A61" s="60" t="s">
        <v>97</v>
      </c>
      <c r="B61" s="60"/>
      <c r="C61" s="60"/>
      <c r="D61" s="60"/>
      <c r="E61" s="60"/>
    </row>
    <row r="62" spans="1:13" ht="27.75" customHeight="1" x14ac:dyDescent="0.2">
      <c r="A62" s="62" t="s">
        <v>0</v>
      </c>
      <c r="B62" s="61" t="s">
        <v>43</v>
      </c>
      <c r="C62" s="61"/>
      <c r="D62" s="61" t="s">
        <v>44</v>
      </c>
      <c r="E62" s="61"/>
    </row>
    <row r="63" spans="1:13" ht="29.25" customHeight="1" x14ac:dyDescent="0.2">
      <c r="A63" s="63"/>
      <c r="B63" s="10" t="s">
        <v>45</v>
      </c>
      <c r="C63" s="10" t="s">
        <v>2</v>
      </c>
      <c r="D63" s="10" t="s">
        <v>46</v>
      </c>
      <c r="E63" s="10" t="s">
        <v>2</v>
      </c>
    </row>
    <row r="64" spans="1:13" ht="15.75" customHeight="1" x14ac:dyDescent="0.2">
      <c r="A64" s="45">
        <v>1</v>
      </c>
      <c r="B64" s="10">
        <v>2</v>
      </c>
      <c r="C64" s="10">
        <v>3</v>
      </c>
      <c r="D64" s="10">
        <v>4</v>
      </c>
      <c r="E64" s="10">
        <v>5</v>
      </c>
    </row>
    <row r="65" spans="1:5" x14ac:dyDescent="0.2">
      <c r="A65" s="11" t="s">
        <v>1</v>
      </c>
      <c r="B65" s="12">
        <f>B66+B78</f>
        <v>25477.74</v>
      </c>
      <c r="C65" s="12">
        <v>1572.7929999999999</v>
      </c>
      <c r="D65" s="12">
        <f>D66+D78</f>
        <v>4796.28</v>
      </c>
      <c r="E65" s="12">
        <v>1573.8630000000001</v>
      </c>
    </row>
    <row r="66" spans="1:5" x14ac:dyDescent="0.2">
      <c r="A66" s="11" t="s">
        <v>3</v>
      </c>
      <c r="B66" s="12">
        <f>B67+B73</f>
        <v>25421.45</v>
      </c>
      <c r="C66" s="12">
        <f>C67+C73</f>
        <v>1569.3173365104742</v>
      </c>
      <c r="D66" s="12">
        <f>D67+D73</f>
        <v>4785.7</v>
      </c>
      <c r="E66" s="12">
        <f>E67+E73</f>
        <v>1570.3897672159767</v>
      </c>
    </row>
    <row r="67" spans="1:5" x14ac:dyDescent="0.2">
      <c r="A67" s="11" t="s">
        <v>4</v>
      </c>
      <c r="B67" s="12">
        <f t="shared" ref="B67:C67" si="27">B68+B69+B70+B71+B72</f>
        <v>23939.9</v>
      </c>
      <c r="C67" s="12">
        <f t="shared" si="27"/>
        <v>1477.8582694664192</v>
      </c>
      <c r="D67" s="12">
        <f t="shared" ref="D67:E67" si="28">D68+D69+D70+D71+D72</f>
        <v>4506.9799999999996</v>
      </c>
      <c r="E67" s="12">
        <f t="shared" si="28"/>
        <v>1478.9299941590702</v>
      </c>
    </row>
    <row r="68" spans="1:5" x14ac:dyDescent="0.2">
      <c r="A68" s="13" t="s">
        <v>5</v>
      </c>
      <c r="B68" s="14">
        <f>[1]Виконком!K9</f>
        <v>22337.65</v>
      </c>
      <c r="C68" s="14">
        <f>B68/$B$51*1000</f>
        <v>1378.9481481938756</v>
      </c>
      <c r="D68" s="14">
        <f>[1]Виконком!L9</f>
        <v>4205.55</v>
      </c>
      <c r="E68" s="14">
        <f t="shared" ref="E68:E72" si="29">D68/$D$51*1000</f>
        <v>1380.0181134452955</v>
      </c>
    </row>
    <row r="69" spans="1:5" x14ac:dyDescent="0.2">
      <c r="A69" s="13" t="s">
        <v>6</v>
      </c>
      <c r="B69" s="14">
        <f>[1]Виконком!K10</f>
        <v>1458.91</v>
      </c>
      <c r="C69" s="14">
        <f t="shared" ref="C69:C72" si="30">B69/$B$51*1000</f>
        <v>90.061454221080879</v>
      </c>
      <c r="D69" s="14">
        <f>[1]Виконком!L10</f>
        <v>274.45999999999998</v>
      </c>
      <c r="E69" s="14">
        <f t="shared" si="29"/>
        <v>90.061887604759363</v>
      </c>
    </row>
    <row r="70" spans="1:5" x14ac:dyDescent="0.2">
      <c r="A70" s="13" t="s">
        <v>7</v>
      </c>
      <c r="B70" s="14">
        <f>[1]Виконком!K11</f>
        <v>0</v>
      </c>
      <c r="C70" s="14">
        <f t="shared" si="30"/>
        <v>0</v>
      </c>
      <c r="D70" s="14">
        <f>[1]Виконком!L11</f>
        <v>0</v>
      </c>
      <c r="E70" s="14">
        <f t="shared" si="29"/>
        <v>0</v>
      </c>
    </row>
    <row r="71" spans="1:5" x14ac:dyDescent="0.2">
      <c r="A71" s="13" t="s">
        <v>8</v>
      </c>
      <c r="B71" s="14">
        <f>[1]Виконком!K12</f>
        <v>102.88</v>
      </c>
      <c r="C71" s="14">
        <f t="shared" si="30"/>
        <v>6.350989718532877</v>
      </c>
      <c r="D71" s="14">
        <f>[1]Виконком!L12</f>
        <v>19.36</v>
      </c>
      <c r="E71" s="14">
        <f t="shared" si="29"/>
        <v>6.3528315383959102</v>
      </c>
    </row>
    <row r="72" spans="1:5" x14ac:dyDescent="0.2">
      <c r="A72" s="13" t="s">
        <v>9</v>
      </c>
      <c r="B72" s="14">
        <f>[1]Виконком!K13</f>
        <v>40.46</v>
      </c>
      <c r="C72" s="14">
        <f t="shared" si="30"/>
        <v>2.4976773329300177</v>
      </c>
      <c r="D72" s="14">
        <f>[1]Виконком!L13</f>
        <v>7.61</v>
      </c>
      <c r="E72" s="14">
        <f t="shared" si="29"/>
        <v>2.497161570619467</v>
      </c>
    </row>
    <row r="73" spans="1:5" x14ac:dyDescent="0.2">
      <c r="A73" s="11" t="s">
        <v>10</v>
      </c>
      <c r="B73" s="14">
        <f>B74+B75+B76+B77</f>
        <v>1481.55</v>
      </c>
      <c r="C73" s="14">
        <f>C74+C75+C76+C77</f>
        <v>91.459067044055061</v>
      </c>
      <c r="D73" s="14">
        <f>D74+D75+D76+D77</f>
        <v>278.72000000000003</v>
      </c>
      <c r="E73" s="14">
        <f>E74+E75+E76+E77</f>
        <v>91.459773056906386</v>
      </c>
    </row>
    <row r="74" spans="1:5" x14ac:dyDescent="0.2">
      <c r="A74" s="13" t="s">
        <v>11</v>
      </c>
      <c r="B74" s="14">
        <f>[1]Виконком!K15</f>
        <v>1037.68</v>
      </c>
      <c r="C74" s="14">
        <f t="shared" ref="C74:C77" si="31">B74/$B$51*1000</f>
        <v>64.058077479852216</v>
      </c>
      <c r="D74" s="14">
        <f>[1]Виконком!L15</f>
        <v>195.21</v>
      </c>
      <c r="E74" s="14">
        <f t="shared" ref="E74:E77" si="32">D74/$D$51*1000</f>
        <v>64.056624205075693</v>
      </c>
    </row>
    <row r="75" spans="1:5" x14ac:dyDescent="0.2">
      <c r="A75" s="13" t="s">
        <v>12</v>
      </c>
      <c r="B75" s="14">
        <f>[1]Виконком!K16</f>
        <v>228.29</v>
      </c>
      <c r="C75" s="14">
        <f t="shared" si="31"/>
        <v>14.092801738373547</v>
      </c>
      <c r="D75" s="14">
        <f>[1]Виконком!L16</f>
        <v>42.95</v>
      </c>
      <c r="E75" s="14">
        <f t="shared" si="32"/>
        <v>14.09370426519134</v>
      </c>
    </row>
    <row r="76" spans="1:5" x14ac:dyDescent="0.2">
      <c r="A76" s="13" t="s">
        <v>13</v>
      </c>
      <c r="B76" s="14">
        <f>[1]Виконком!K17</f>
        <v>122.25</v>
      </c>
      <c r="C76" s="14">
        <f t="shared" si="31"/>
        <v>7.5467388519697138</v>
      </c>
      <c r="D76" s="14">
        <f>[1]Виконком!L17</f>
        <v>23</v>
      </c>
      <c r="E76" s="14">
        <f t="shared" si="32"/>
        <v>7.5472688730943149</v>
      </c>
    </row>
    <row r="77" spans="1:5" x14ac:dyDescent="0.2">
      <c r="A77" s="13" t="s">
        <v>14</v>
      </c>
      <c r="B77" s="14">
        <f>[1]Виконком!K18</f>
        <v>93.33</v>
      </c>
      <c r="C77" s="14">
        <f t="shared" si="31"/>
        <v>5.7614489738595784</v>
      </c>
      <c r="D77" s="14">
        <f>[1]Виконком!L18</f>
        <v>17.559999999999999</v>
      </c>
      <c r="E77" s="14">
        <f t="shared" si="32"/>
        <v>5.7621757135450498</v>
      </c>
    </row>
    <row r="78" spans="1:5" x14ac:dyDescent="0.2">
      <c r="A78" s="11" t="s">
        <v>15</v>
      </c>
      <c r="B78" s="14">
        <f t="shared" ref="B78:C78" si="33">B79+B80+B81+B82+B83+B84+B85</f>
        <v>56.290000000000006</v>
      </c>
      <c r="C78" s="14">
        <f t="shared" si="33"/>
        <v>3.4755984394146573</v>
      </c>
      <c r="D78" s="14">
        <f t="shared" ref="D78" si="34">D79+D80+D81+D82+D83+D84+D85</f>
        <v>10.58</v>
      </c>
      <c r="E78" s="14">
        <v>3.4729999999999999</v>
      </c>
    </row>
    <row r="79" spans="1:5" x14ac:dyDescent="0.2">
      <c r="A79" s="13" t="s">
        <v>11</v>
      </c>
      <c r="B79" s="14">
        <f>[1]Виконком!K20</f>
        <v>42.8</v>
      </c>
      <c r="C79" s="14">
        <f t="shared" ref="C79:C84" si="35">B79/$B$51*1000</f>
        <v>2.6421302483787628</v>
      </c>
      <c r="D79" s="14">
        <f>[1]Виконком!L20</f>
        <v>8.0500000000000007</v>
      </c>
      <c r="E79" s="14">
        <f t="shared" ref="E79:E85" si="36">D79/$D$51*1000</f>
        <v>2.6415441055830104</v>
      </c>
    </row>
    <row r="80" spans="1:5" x14ac:dyDescent="0.2">
      <c r="A80" s="13" t="s">
        <v>12</v>
      </c>
      <c r="B80" s="14">
        <f>[1]Виконком!K21</f>
        <v>9.42</v>
      </c>
      <c r="C80" s="14">
        <f t="shared" si="35"/>
        <v>0.58151558270392412</v>
      </c>
      <c r="D80" s="14">
        <f>[1]Виконком!L21</f>
        <v>1.77</v>
      </c>
      <c r="E80" s="14">
        <f t="shared" si="36"/>
        <v>0.58081156110334509</v>
      </c>
    </row>
    <row r="81" spans="1:5" x14ac:dyDescent="0.2">
      <c r="A81" s="13" t="s">
        <v>13</v>
      </c>
      <c r="B81" s="14">
        <f>[1]Виконком!K22</f>
        <v>0.49</v>
      </c>
      <c r="C81" s="14">
        <f t="shared" si="35"/>
        <v>3.0248687423027894E-2</v>
      </c>
      <c r="D81" s="14">
        <f>[1]Виконком!L22</f>
        <v>0.09</v>
      </c>
      <c r="E81" s="14">
        <f t="shared" si="36"/>
        <v>2.9532791242542971E-2</v>
      </c>
    </row>
    <row r="82" spans="1:5" x14ac:dyDescent="0.2">
      <c r="A82" s="13" t="s">
        <v>6</v>
      </c>
      <c r="B82" s="14">
        <f>[1]Виконком!K23</f>
        <v>0</v>
      </c>
      <c r="C82" s="14">
        <f t="shared" si="35"/>
        <v>0</v>
      </c>
      <c r="D82" s="14">
        <f>[1]Виконком!L23</f>
        <v>0</v>
      </c>
      <c r="E82" s="14">
        <f t="shared" si="36"/>
        <v>0</v>
      </c>
    </row>
    <row r="83" spans="1:5" x14ac:dyDescent="0.2">
      <c r="A83" s="13" t="s">
        <v>8</v>
      </c>
      <c r="B83" s="14">
        <f>[1]Виконком!K24</f>
        <v>0.06</v>
      </c>
      <c r="C83" s="14">
        <f t="shared" si="35"/>
        <v>3.7039209089421909E-3</v>
      </c>
      <c r="D83" s="14">
        <f>[1]Виконком!L24</f>
        <v>0.01</v>
      </c>
      <c r="E83" s="14">
        <f t="shared" si="36"/>
        <v>3.2814212491714409E-3</v>
      </c>
    </row>
    <row r="84" spans="1:5" x14ac:dyDescent="0.2">
      <c r="A84" s="13" t="s">
        <v>16</v>
      </c>
      <c r="B84" s="14">
        <f>[1]Виконком!K25</f>
        <v>0</v>
      </c>
      <c r="C84" s="14">
        <f t="shared" si="35"/>
        <v>0</v>
      </c>
      <c r="D84" s="14">
        <f>[1]Виконком!L25</f>
        <v>0</v>
      </c>
      <c r="E84" s="14">
        <f t="shared" si="36"/>
        <v>0</v>
      </c>
    </row>
    <row r="85" spans="1:5" x14ac:dyDescent="0.2">
      <c r="A85" s="13" t="s">
        <v>17</v>
      </c>
      <c r="B85" s="14">
        <f>[1]Виконком!K26</f>
        <v>3.52</v>
      </c>
      <c r="C85" s="14">
        <v>0.218</v>
      </c>
      <c r="D85" s="14">
        <f>[1]Виконком!L26</f>
        <v>0.66</v>
      </c>
      <c r="E85" s="14">
        <f t="shared" si="36"/>
        <v>0.21657380244531513</v>
      </c>
    </row>
    <row r="86" spans="1:5" x14ac:dyDescent="0.2">
      <c r="A86" s="11" t="s">
        <v>18</v>
      </c>
      <c r="B86" s="14">
        <f t="shared" ref="B86" si="37">B87+B88+B89+B90+B91+B92+B93</f>
        <v>313.95000000000005</v>
      </c>
      <c r="C86" s="14">
        <v>19.382999999999999</v>
      </c>
      <c r="D86" s="14">
        <f t="shared" ref="D86" si="38">D87+D88+D89+D90+D91+D92+D93</f>
        <v>59.07</v>
      </c>
      <c r="E86" s="14">
        <v>19.384</v>
      </c>
    </row>
    <row r="87" spans="1:5" x14ac:dyDescent="0.2">
      <c r="A87" s="13" t="s">
        <v>11</v>
      </c>
      <c r="B87" s="14">
        <f>[1]Виконком!K28</f>
        <v>236.52</v>
      </c>
      <c r="C87" s="14">
        <f t="shared" ref="C87:C92" si="39">B87/$B$51*1000</f>
        <v>14.600856223050119</v>
      </c>
      <c r="D87" s="14">
        <f>[1]Виконком!L28</f>
        <v>44.5</v>
      </c>
      <c r="E87" s="14">
        <f t="shared" ref="E87:E93" si="40">D87/$D$51*1000</f>
        <v>14.602324558812912</v>
      </c>
    </row>
    <row r="88" spans="1:5" x14ac:dyDescent="0.2">
      <c r="A88" s="13" t="s">
        <v>12</v>
      </c>
      <c r="B88" s="14">
        <f>[1]Виконком!K29</f>
        <v>52.04</v>
      </c>
      <c r="C88" s="14">
        <f t="shared" si="39"/>
        <v>3.2125340683558603</v>
      </c>
      <c r="D88" s="14">
        <f>[1]Виконком!L29</f>
        <v>9.7899999999999991</v>
      </c>
      <c r="E88" s="14">
        <f t="shared" si="40"/>
        <v>3.2125114029388406</v>
      </c>
    </row>
    <row r="89" spans="1:5" x14ac:dyDescent="0.2">
      <c r="A89" s="13" t="s">
        <v>13</v>
      </c>
      <c r="B89" s="14">
        <f>[1]Виконком!K30</f>
        <v>1.1200000000000001</v>
      </c>
      <c r="C89" s="14">
        <f t="shared" si="39"/>
        <v>6.9139856966920904E-2</v>
      </c>
      <c r="D89" s="14">
        <f>[1]Виконком!L30</f>
        <v>0.21</v>
      </c>
      <c r="E89" s="14">
        <f t="shared" si="40"/>
        <v>6.8909846232600255E-2</v>
      </c>
    </row>
    <row r="90" spans="1:5" x14ac:dyDescent="0.2">
      <c r="A90" s="13" t="s">
        <v>6</v>
      </c>
      <c r="B90" s="14">
        <f>[1]Виконком!K31</f>
        <v>0</v>
      </c>
      <c r="C90" s="14">
        <f t="shared" si="39"/>
        <v>0</v>
      </c>
      <c r="D90" s="14">
        <f>[1]Виконком!L31</f>
        <v>0</v>
      </c>
      <c r="E90" s="14">
        <f t="shared" si="40"/>
        <v>0</v>
      </c>
    </row>
    <row r="91" spans="1:5" x14ac:dyDescent="0.2">
      <c r="A91" s="13" t="s">
        <v>8</v>
      </c>
      <c r="B91" s="14">
        <f>[1]Виконком!K32</f>
        <v>0.16</v>
      </c>
      <c r="C91" s="14">
        <f t="shared" si="39"/>
        <v>9.8771224238458424E-3</v>
      </c>
      <c r="D91" s="14">
        <f>[1]Виконком!L32</f>
        <v>0.03</v>
      </c>
      <c r="E91" s="14">
        <f t="shared" si="40"/>
        <v>9.8442637475143237E-3</v>
      </c>
    </row>
    <row r="92" spans="1:5" x14ac:dyDescent="0.2">
      <c r="A92" s="13" t="s">
        <v>16</v>
      </c>
      <c r="B92" s="14">
        <f>[1]Виконком!K33</f>
        <v>0</v>
      </c>
      <c r="C92" s="14">
        <f t="shared" si="39"/>
        <v>0</v>
      </c>
      <c r="D92" s="14">
        <f>[1]Виконком!L33</f>
        <v>0</v>
      </c>
      <c r="E92" s="14">
        <f t="shared" si="40"/>
        <v>0</v>
      </c>
    </row>
    <row r="93" spans="1:5" x14ac:dyDescent="0.2">
      <c r="A93" s="13" t="s">
        <v>19</v>
      </c>
      <c r="B93" s="14">
        <f>[1]Виконком!K34</f>
        <v>24.11</v>
      </c>
      <c r="C93" s="14">
        <v>1.49</v>
      </c>
      <c r="D93" s="14">
        <f>[1]Виконком!L34</f>
        <v>4.54</v>
      </c>
      <c r="E93" s="14">
        <f t="shared" si="40"/>
        <v>1.4897652471238343</v>
      </c>
    </row>
    <row r="94" spans="1:5" x14ac:dyDescent="0.2">
      <c r="A94" s="11" t="s">
        <v>20</v>
      </c>
      <c r="B94" s="14">
        <v>0</v>
      </c>
      <c r="C94" s="14">
        <v>0</v>
      </c>
      <c r="D94" s="14">
        <v>0</v>
      </c>
      <c r="E94" s="14">
        <v>0</v>
      </c>
    </row>
    <row r="95" spans="1:5" x14ac:dyDescent="0.2">
      <c r="A95" s="11" t="s">
        <v>21</v>
      </c>
      <c r="B95" s="14">
        <f>[1]Структ17!D91/1000</f>
        <v>1.6200000000000001E-5</v>
      </c>
      <c r="C95" s="14">
        <v>0</v>
      </c>
      <c r="D95" s="14">
        <f>[1]Структ17!F91/1000</f>
        <v>0</v>
      </c>
      <c r="E95" s="14">
        <v>0</v>
      </c>
    </row>
    <row r="96" spans="1:5" x14ac:dyDescent="0.2">
      <c r="A96" s="11" t="s">
        <v>22</v>
      </c>
      <c r="B96" s="14">
        <f>[1]Виконком!K37</f>
        <v>24.86</v>
      </c>
      <c r="C96" s="14">
        <v>1.5369999999999999</v>
      </c>
      <c r="D96" s="14">
        <f>[1]Виконком!L37</f>
        <v>4.68</v>
      </c>
      <c r="E96" s="14">
        <f>D96/$D$51*1000</f>
        <v>1.5357051446122343</v>
      </c>
    </row>
    <row r="97" spans="1:9" x14ac:dyDescent="0.2">
      <c r="A97" s="11" t="s">
        <v>23</v>
      </c>
      <c r="B97" s="12">
        <f t="shared" ref="B97:C97" si="41">B65+B86+B94+B95+B96</f>
        <v>25816.550016200003</v>
      </c>
      <c r="C97" s="12">
        <f t="shared" si="41"/>
        <v>1593.713</v>
      </c>
      <c r="D97" s="12">
        <f t="shared" ref="D97:E97" si="42">D65+D86+D94+D95+D96</f>
        <v>4860.03</v>
      </c>
      <c r="E97" s="12">
        <f t="shared" si="42"/>
        <v>1594.7827051446122</v>
      </c>
    </row>
    <row r="98" spans="1:9" x14ac:dyDescent="0.2">
      <c r="A98" s="11" t="s">
        <v>24</v>
      </c>
      <c r="B98" s="14">
        <f>[1]Виконком!K39</f>
        <v>0</v>
      </c>
      <c r="C98" s="14">
        <f>B98/$B$51*1000</f>
        <v>0</v>
      </c>
      <c r="D98" s="14">
        <f>[1]Виконком!L39</f>
        <v>0</v>
      </c>
      <c r="E98" s="14">
        <f>D98/$D$51*1000</f>
        <v>0</v>
      </c>
    </row>
    <row r="99" spans="1:9" x14ac:dyDescent="0.2">
      <c r="A99" s="11" t="s">
        <v>25</v>
      </c>
      <c r="B99" s="12">
        <f>B100+B101+B102+B103</f>
        <v>0</v>
      </c>
      <c r="C99" s="12">
        <f t="shared" ref="C99" si="43">C100+C101+C102+C103</f>
        <v>0</v>
      </c>
      <c r="D99" s="12">
        <f>D100+D101+D102+D103</f>
        <v>0</v>
      </c>
      <c r="E99" s="12">
        <f t="shared" ref="E99" si="44">E100+E101+E102+E103</f>
        <v>0</v>
      </c>
    </row>
    <row r="100" spans="1:9" x14ac:dyDescent="0.2">
      <c r="A100" s="13" t="s">
        <v>26</v>
      </c>
      <c r="B100" s="14">
        <f>[1]Виконком!K41</f>
        <v>0</v>
      </c>
      <c r="C100" s="14">
        <f t="shared" ref="C100:C103" si="45">B100/$B$51*1000</f>
        <v>0</v>
      </c>
      <c r="D100" s="14">
        <f>[1]Виконком!L41</f>
        <v>0</v>
      </c>
      <c r="E100" s="14">
        <f t="shared" ref="E100:E103" si="46">D100/$D$51*1000</f>
        <v>0</v>
      </c>
    </row>
    <row r="101" spans="1:9" x14ac:dyDescent="0.2">
      <c r="A101" s="13" t="s">
        <v>27</v>
      </c>
      <c r="B101" s="14">
        <f>[1]Виконком!K42</f>
        <v>0</v>
      </c>
      <c r="C101" s="14">
        <f t="shared" si="45"/>
        <v>0</v>
      </c>
      <c r="D101" s="14">
        <f>[1]Виконком!L42</f>
        <v>0</v>
      </c>
      <c r="E101" s="14">
        <f t="shared" si="46"/>
        <v>0</v>
      </c>
    </row>
    <row r="102" spans="1:9" ht="25.5" x14ac:dyDescent="0.2">
      <c r="A102" s="13" t="s">
        <v>28</v>
      </c>
      <c r="B102" s="14">
        <f>[1]Виконком!K43</f>
        <v>0</v>
      </c>
      <c r="C102" s="14">
        <f t="shared" si="45"/>
        <v>0</v>
      </c>
      <c r="D102" s="14">
        <f>[1]Виконком!L43</f>
        <v>0</v>
      </c>
      <c r="E102" s="14">
        <f t="shared" si="46"/>
        <v>0</v>
      </c>
    </row>
    <row r="103" spans="1:9" x14ac:dyDescent="0.2">
      <c r="A103" s="13" t="s">
        <v>29</v>
      </c>
      <c r="B103" s="14">
        <f>[1]Виконком!K44</f>
        <v>0</v>
      </c>
      <c r="C103" s="14">
        <f t="shared" si="45"/>
        <v>0</v>
      </c>
      <c r="D103" s="14">
        <f>[1]Виконком!L44</f>
        <v>0</v>
      </c>
      <c r="E103" s="14">
        <f t="shared" si="46"/>
        <v>0</v>
      </c>
    </row>
    <row r="104" spans="1:9" ht="25.5" customHeight="1" x14ac:dyDescent="0.2">
      <c r="A104" s="11" t="s">
        <v>30</v>
      </c>
      <c r="B104" s="15">
        <f>B99+B98+B97</f>
        <v>25816.550016200003</v>
      </c>
      <c r="C104" s="15">
        <f t="shared" ref="C104" si="47">C99+C98+C97</f>
        <v>1593.713</v>
      </c>
      <c r="D104" s="15">
        <f>D99+D98+D97</f>
        <v>4860.03</v>
      </c>
      <c r="E104" s="15">
        <f t="shared" ref="E104" si="48">E99+E98+E97</f>
        <v>1594.7827051446122</v>
      </c>
    </row>
    <row r="105" spans="1:9" x14ac:dyDescent="0.2">
      <c r="A105" s="11" t="s">
        <v>90</v>
      </c>
      <c r="B105" s="15"/>
      <c r="C105" s="15">
        <f t="shared" ref="C105" si="49">C104</f>
        <v>1593.713</v>
      </c>
      <c r="D105" s="15"/>
      <c r="E105" s="15">
        <f t="shared" ref="E105" si="50">E104</f>
        <v>1594.7827051446122</v>
      </c>
    </row>
    <row r="106" spans="1:9" x14ac:dyDescent="0.2">
      <c r="A106" s="11" t="s">
        <v>91</v>
      </c>
      <c r="B106" s="15"/>
      <c r="C106" s="15">
        <v>1912.45</v>
      </c>
      <c r="D106" s="15"/>
      <c r="E106" s="15">
        <f t="shared" ref="E106" si="51">E105*1.2</f>
        <v>1913.7392461735346</v>
      </c>
      <c r="F106" s="19"/>
      <c r="G106" s="19"/>
      <c r="H106" s="19"/>
      <c r="I106" s="19"/>
    </row>
    <row r="107" spans="1:9" x14ac:dyDescent="0.2">
      <c r="A107" s="11" t="s">
        <v>33</v>
      </c>
      <c r="B107" s="14">
        <f>B51</f>
        <v>16199.05</v>
      </c>
      <c r="C107" s="14"/>
      <c r="D107" s="14">
        <f>D51</f>
        <v>3047.46</v>
      </c>
      <c r="E107" s="14"/>
    </row>
    <row r="108" spans="1:9" x14ac:dyDescent="0.2">
      <c r="A108" s="11" t="s">
        <v>34</v>
      </c>
      <c r="B108" s="16">
        <f t="shared" ref="B108:C108" si="52">B99/B97</f>
        <v>0</v>
      </c>
      <c r="C108" s="16">
        <f t="shared" si="52"/>
        <v>0</v>
      </c>
      <c r="D108" s="16">
        <f t="shared" ref="D108:E108" si="53">D99/D97</f>
        <v>0</v>
      </c>
      <c r="E108" s="16">
        <f t="shared" si="53"/>
        <v>0</v>
      </c>
    </row>
    <row r="110" spans="1:9" ht="39" customHeight="1" x14ac:dyDescent="0.2"/>
    <row r="111" spans="1:9" x14ac:dyDescent="0.2">
      <c r="A111" s="59" t="s">
        <v>39</v>
      </c>
      <c r="B111" s="59"/>
      <c r="C111" s="59"/>
      <c r="D111" s="18"/>
      <c r="E111" s="18"/>
    </row>
    <row r="112" spans="1:9" x14ac:dyDescent="0.2">
      <c r="A112" s="59" t="s">
        <v>83</v>
      </c>
      <c r="B112" s="59"/>
      <c r="C112" s="59"/>
      <c r="D112" s="59"/>
      <c r="E112" s="59"/>
    </row>
    <row r="114" spans="1:5" ht="23.25" customHeight="1" x14ac:dyDescent="0.2">
      <c r="A114" s="82">
        <v>5</v>
      </c>
      <c r="B114" s="82"/>
      <c r="C114" s="82"/>
      <c r="D114" s="82"/>
      <c r="E114" s="82"/>
    </row>
    <row r="115" spans="1:5" ht="13.5" customHeight="1" x14ac:dyDescent="0.2">
      <c r="A115" s="58" t="s">
        <v>41</v>
      </c>
      <c r="B115" s="58"/>
      <c r="C115" s="58"/>
      <c r="D115" s="58"/>
      <c r="E115" s="58"/>
    </row>
    <row r="116" spans="1:5" ht="15" customHeight="1" x14ac:dyDescent="0.2">
      <c r="A116" s="58" t="s">
        <v>37</v>
      </c>
      <c r="B116" s="58"/>
      <c r="C116" s="58"/>
      <c r="D116" s="58"/>
      <c r="E116" s="58"/>
    </row>
    <row r="117" spans="1:5" ht="15" customHeight="1" x14ac:dyDescent="0.2">
      <c r="A117" s="58" t="s">
        <v>38</v>
      </c>
      <c r="B117" s="58"/>
      <c r="C117" s="58"/>
      <c r="D117" s="58"/>
      <c r="E117" s="58"/>
    </row>
    <row r="118" spans="1:5" ht="60" customHeight="1" x14ac:dyDescent="0.2">
      <c r="A118" s="60" t="s">
        <v>89</v>
      </c>
      <c r="B118" s="60"/>
      <c r="C118" s="60"/>
      <c r="D118" s="60"/>
      <c r="E118" s="60"/>
    </row>
    <row r="119" spans="1:5" ht="27.75" customHeight="1" x14ac:dyDescent="0.2">
      <c r="A119" s="62" t="s">
        <v>0</v>
      </c>
      <c r="B119" s="61" t="s">
        <v>43</v>
      </c>
      <c r="C119" s="61"/>
      <c r="D119" s="61" t="s">
        <v>44</v>
      </c>
      <c r="E119" s="61"/>
    </row>
    <row r="120" spans="1:5" ht="33.75" customHeight="1" x14ac:dyDescent="0.2">
      <c r="A120" s="63"/>
      <c r="B120" s="10" t="s">
        <v>45</v>
      </c>
      <c r="C120" s="10" t="s">
        <v>2</v>
      </c>
      <c r="D120" s="10" t="s">
        <v>46</v>
      </c>
      <c r="E120" s="10" t="s">
        <v>2</v>
      </c>
    </row>
    <row r="121" spans="1:5" ht="16.5" customHeight="1" x14ac:dyDescent="0.2">
      <c r="A121" s="45">
        <v>1</v>
      </c>
      <c r="B121" s="10">
        <v>2</v>
      </c>
      <c r="C121" s="10">
        <v>3</v>
      </c>
      <c r="D121" s="10">
        <v>4</v>
      </c>
      <c r="E121" s="10">
        <v>5</v>
      </c>
    </row>
    <row r="122" spans="1:5" x14ac:dyDescent="0.2">
      <c r="A122" s="11" t="s">
        <v>1</v>
      </c>
      <c r="B122" s="12">
        <f>B123+B135</f>
        <v>911.12</v>
      </c>
      <c r="C122" s="12">
        <f>C123+C135</f>
        <v>56.244999999999997</v>
      </c>
      <c r="D122" s="12">
        <f>D123+D135</f>
        <v>171.41000000000003</v>
      </c>
      <c r="E122" s="12">
        <f>E123+E135</f>
        <v>56.247001962289907</v>
      </c>
    </row>
    <row r="123" spans="1:5" x14ac:dyDescent="0.2">
      <c r="A123" s="11" t="s">
        <v>3</v>
      </c>
      <c r="B123" s="12">
        <f>B124+B130</f>
        <v>908.37</v>
      </c>
      <c r="C123" s="12">
        <f>C124+C130</f>
        <v>56.076000000000001</v>
      </c>
      <c r="D123" s="12">
        <f>D124+D130</f>
        <v>170.89000000000001</v>
      </c>
      <c r="E123" s="12">
        <f>E124+E130</f>
        <v>56.07500196228991</v>
      </c>
    </row>
    <row r="124" spans="1:5" x14ac:dyDescent="0.2">
      <c r="A124" s="11" t="s">
        <v>4</v>
      </c>
      <c r="B124" s="12">
        <f t="shared" ref="B124" si="54">B125+B126+B127+B128+B129</f>
        <v>92.96</v>
      </c>
      <c r="C124" s="12">
        <v>5.7380000000000004</v>
      </c>
      <c r="D124" s="12">
        <f t="shared" ref="D124" si="55">D125+D126+D127+D128+D129</f>
        <v>17.489999999999998</v>
      </c>
      <c r="E124" s="12">
        <v>5.7380000000000004</v>
      </c>
    </row>
    <row r="125" spans="1:5" x14ac:dyDescent="0.2">
      <c r="A125" s="13" t="s">
        <v>5</v>
      </c>
      <c r="B125" s="14">
        <f>[1]Виконком!Q9</f>
        <v>0</v>
      </c>
      <c r="C125" s="14">
        <f>B125/$B$51*1000</f>
        <v>0</v>
      </c>
      <c r="D125" s="14">
        <f>[1]Виконком!R9</f>
        <v>0</v>
      </c>
      <c r="E125" s="14">
        <f t="shared" ref="E125:E129" si="56">D125/$D$51*1000</f>
        <v>0</v>
      </c>
    </row>
    <row r="126" spans="1:5" x14ac:dyDescent="0.2">
      <c r="A126" s="13" t="s">
        <v>6</v>
      </c>
      <c r="B126" s="14">
        <f>[1]Виконком!Q10</f>
        <v>0</v>
      </c>
      <c r="C126" s="14">
        <f t="shared" ref="C126:C128" si="57">B126/$B$51*1000</f>
        <v>0</v>
      </c>
      <c r="D126" s="14">
        <f>[1]Виконком!R10</f>
        <v>0</v>
      </c>
      <c r="E126" s="14">
        <f t="shared" si="56"/>
        <v>0</v>
      </c>
    </row>
    <row r="127" spans="1:5" x14ac:dyDescent="0.2">
      <c r="A127" s="13" t="s">
        <v>7</v>
      </c>
      <c r="B127" s="14">
        <f>[1]Виконком!Q11</f>
        <v>0</v>
      </c>
      <c r="C127" s="14">
        <f t="shared" si="57"/>
        <v>0</v>
      </c>
      <c r="D127" s="14">
        <f>[1]Виконком!R11</f>
        <v>0</v>
      </c>
      <c r="E127" s="14">
        <f t="shared" si="56"/>
        <v>0</v>
      </c>
    </row>
    <row r="128" spans="1:5" x14ac:dyDescent="0.2">
      <c r="A128" s="13" t="s">
        <v>8</v>
      </c>
      <c r="B128" s="14">
        <f>[1]Виконком!Q12</f>
        <v>1.52</v>
      </c>
      <c r="C128" s="14">
        <f t="shared" si="57"/>
        <v>9.3832663026535507E-2</v>
      </c>
      <c r="D128" s="14">
        <f>[1]Виконком!R12</f>
        <v>0.28999999999999998</v>
      </c>
      <c r="E128" s="14">
        <v>9.4E-2</v>
      </c>
    </row>
    <row r="129" spans="1:5" x14ac:dyDescent="0.2">
      <c r="A129" s="13" t="s">
        <v>9</v>
      </c>
      <c r="B129" s="14">
        <f>[1]Виконком!Q13</f>
        <v>91.44</v>
      </c>
      <c r="C129" s="14">
        <v>5.6440000000000001</v>
      </c>
      <c r="D129" s="14">
        <f>[1]Виконком!R13</f>
        <v>17.2</v>
      </c>
      <c r="E129" s="14">
        <f t="shared" si="56"/>
        <v>5.644044548574878</v>
      </c>
    </row>
    <row r="130" spans="1:5" x14ac:dyDescent="0.2">
      <c r="A130" s="11" t="s">
        <v>10</v>
      </c>
      <c r="B130" s="14">
        <f>B131+B132+B133+B134</f>
        <v>815.41</v>
      </c>
      <c r="C130" s="14">
        <v>50.338000000000001</v>
      </c>
      <c r="D130" s="14">
        <f>D131+D132+D133+D134</f>
        <v>153.4</v>
      </c>
      <c r="E130" s="14">
        <f>E131+E132+E133+E134</f>
        <v>50.337001962289911</v>
      </c>
    </row>
    <row r="131" spans="1:5" x14ac:dyDescent="0.2">
      <c r="A131" s="13" t="s">
        <v>11</v>
      </c>
      <c r="B131" s="14">
        <f>[1]Виконком!Q15</f>
        <v>565.9</v>
      </c>
      <c r="C131" s="14">
        <f t="shared" ref="C131:C133" si="58">B131/$B$51*1000</f>
        <v>34.934147372839767</v>
      </c>
      <c r="D131" s="14">
        <f>[1]Виконком!R15</f>
        <v>106.46</v>
      </c>
      <c r="E131" s="14">
        <f t="shared" ref="E131:E134" si="59">D131/$D$51*1000</f>
        <v>34.93401061867916</v>
      </c>
    </row>
    <row r="132" spans="1:5" x14ac:dyDescent="0.2">
      <c r="A132" s="13" t="s">
        <v>12</v>
      </c>
      <c r="B132" s="14">
        <f>[1]Виконком!Q16</f>
        <v>124.5</v>
      </c>
      <c r="C132" s="14">
        <f t="shared" si="58"/>
        <v>7.6856358860550467</v>
      </c>
      <c r="D132" s="14">
        <f>[1]Виконком!R16</f>
        <v>23.42</v>
      </c>
      <c r="E132" s="14">
        <f t="shared" si="59"/>
        <v>7.6850885655595151</v>
      </c>
    </row>
    <row r="133" spans="1:5" x14ac:dyDescent="0.2">
      <c r="A133" s="13" t="s">
        <v>13</v>
      </c>
      <c r="B133" s="14">
        <f>[1]Виконком!Q17</f>
        <v>72.34</v>
      </c>
      <c r="C133" s="14">
        <f t="shared" si="58"/>
        <v>4.4656939758813019</v>
      </c>
      <c r="D133" s="14">
        <f>[1]Виконком!R17</f>
        <v>13.61</v>
      </c>
      <c r="E133" s="14">
        <f t="shared" si="59"/>
        <v>4.4660143201223317</v>
      </c>
    </row>
    <row r="134" spans="1:5" x14ac:dyDescent="0.2">
      <c r="A134" s="13" t="s">
        <v>14</v>
      </c>
      <c r="B134" s="14">
        <f>[1]Виконком!Q18</f>
        <v>52.67</v>
      </c>
      <c r="C134" s="14">
        <v>3.2519999999999998</v>
      </c>
      <c r="D134" s="14">
        <f>[1]Виконком!R18</f>
        <v>9.91</v>
      </c>
      <c r="E134" s="14">
        <f t="shared" si="59"/>
        <v>3.251888457928898</v>
      </c>
    </row>
    <row r="135" spans="1:5" x14ac:dyDescent="0.2">
      <c r="A135" s="11" t="s">
        <v>15</v>
      </c>
      <c r="B135" s="14">
        <f t="shared" ref="B135" si="60">B136+B137+B138+B139+B140+B141+B142</f>
        <v>2.75</v>
      </c>
      <c r="C135" s="14">
        <v>0.16900000000000001</v>
      </c>
      <c r="D135" s="14">
        <f t="shared" ref="D135" si="61">D136+D137+D138+D139+D140+D141+D142</f>
        <v>0.52</v>
      </c>
      <c r="E135" s="14">
        <v>0.17199999999999999</v>
      </c>
    </row>
    <row r="136" spans="1:5" x14ac:dyDescent="0.2">
      <c r="A136" s="13" t="s">
        <v>11</v>
      </c>
      <c r="B136" s="14">
        <f>[1]Виконком!Q20</f>
        <v>2.1</v>
      </c>
      <c r="C136" s="14">
        <f t="shared" ref="C136:C142" si="62">B136/$B$51*1000</f>
        <v>0.12963723181297671</v>
      </c>
      <c r="D136" s="14">
        <f>[1]Виконком!R20</f>
        <v>0.4</v>
      </c>
      <c r="E136" s="14">
        <f t="shared" ref="E136:E142" si="63">D136/$D$51*1000</f>
        <v>0.13125684996685763</v>
      </c>
    </row>
    <row r="137" spans="1:5" x14ac:dyDescent="0.2">
      <c r="A137" s="13" t="s">
        <v>12</v>
      </c>
      <c r="B137" s="14">
        <f>[1]Виконком!Q21</f>
        <v>0.46</v>
      </c>
      <c r="C137" s="14">
        <f t="shared" si="62"/>
        <v>2.8396726968556801E-2</v>
      </c>
      <c r="D137" s="14">
        <f>[1]Виконком!R21</f>
        <v>0.09</v>
      </c>
      <c r="E137" s="14">
        <f t="shared" si="63"/>
        <v>2.9532791242542971E-2</v>
      </c>
    </row>
    <row r="138" spans="1:5" x14ac:dyDescent="0.2">
      <c r="A138" s="13" t="s">
        <v>13</v>
      </c>
      <c r="B138" s="14">
        <f>[1]Виконком!Q22</f>
        <v>0.02</v>
      </c>
      <c r="C138" s="14">
        <f t="shared" si="62"/>
        <v>1.2346403029807303E-3</v>
      </c>
      <c r="D138" s="14">
        <f>[1]Виконком!R22</f>
        <v>0</v>
      </c>
      <c r="E138" s="14">
        <v>1E-3</v>
      </c>
    </row>
    <row r="139" spans="1:5" x14ac:dyDescent="0.2">
      <c r="A139" s="13" t="s">
        <v>6</v>
      </c>
      <c r="B139" s="14">
        <f>[1]Виконком!Q23</f>
        <v>0</v>
      </c>
      <c r="C139" s="14">
        <f t="shared" si="62"/>
        <v>0</v>
      </c>
      <c r="D139" s="14">
        <f>[1]Виконком!R23</f>
        <v>0</v>
      </c>
      <c r="E139" s="14">
        <f t="shared" si="63"/>
        <v>0</v>
      </c>
    </row>
    <row r="140" spans="1:5" x14ac:dyDescent="0.2">
      <c r="A140" s="13" t="s">
        <v>8</v>
      </c>
      <c r="B140" s="14">
        <f>[1]Виконком!Q24</f>
        <v>0</v>
      </c>
      <c r="C140" s="14">
        <f t="shared" si="62"/>
        <v>0</v>
      </c>
      <c r="D140" s="14">
        <f>[1]Виконком!R24</f>
        <v>0</v>
      </c>
      <c r="E140" s="14">
        <f t="shared" si="63"/>
        <v>0</v>
      </c>
    </row>
    <row r="141" spans="1:5" x14ac:dyDescent="0.2">
      <c r="A141" s="13" t="s">
        <v>16</v>
      </c>
      <c r="B141" s="14">
        <f>[1]Виконком!Q25</f>
        <v>0</v>
      </c>
      <c r="C141" s="14">
        <f t="shared" si="62"/>
        <v>0</v>
      </c>
      <c r="D141" s="14">
        <f>[1]Виконком!R25</f>
        <v>0</v>
      </c>
      <c r="E141" s="14">
        <f t="shared" si="63"/>
        <v>0</v>
      </c>
    </row>
    <row r="142" spans="1:5" x14ac:dyDescent="0.2">
      <c r="A142" s="13" t="s">
        <v>17</v>
      </c>
      <c r="B142" s="14">
        <f>[1]Виконком!Q26</f>
        <v>0.17</v>
      </c>
      <c r="C142" s="14">
        <f t="shared" si="62"/>
        <v>1.0494442575336211E-2</v>
      </c>
      <c r="D142" s="14">
        <f>[1]Виконком!R26</f>
        <v>0.03</v>
      </c>
      <c r="E142" s="14">
        <f t="shared" si="63"/>
        <v>9.8442637475143237E-3</v>
      </c>
    </row>
    <row r="143" spans="1:5" x14ac:dyDescent="0.2">
      <c r="A143" s="11" t="s">
        <v>18</v>
      </c>
      <c r="B143" s="14">
        <f t="shared" ref="B143" si="64">B144+B145+B146+B147+B148+B149+B150</f>
        <v>15.42</v>
      </c>
      <c r="C143" s="14">
        <v>0.95</v>
      </c>
      <c r="D143" s="14">
        <f t="shared" ref="D143:E143" si="65">D144+D145+D146+D147+D148+D149+D150</f>
        <v>2.9</v>
      </c>
      <c r="E143" s="14">
        <f t="shared" si="65"/>
        <v>0.95161216225971779</v>
      </c>
    </row>
    <row r="144" spans="1:5" x14ac:dyDescent="0.2">
      <c r="A144" s="13" t="s">
        <v>11</v>
      </c>
      <c r="B144" s="14">
        <f>[1]Виконком!Q28</f>
        <v>11.61</v>
      </c>
      <c r="C144" s="14">
        <f t="shared" ref="C144:C149" si="66">B144/$B$51*1000</f>
        <v>0.71670869588031394</v>
      </c>
      <c r="D144" s="14">
        <f>[1]Виконком!R28</f>
        <v>2.19</v>
      </c>
      <c r="E144" s="14">
        <f t="shared" ref="E144:E150" si="67">D144/$D$51*1000</f>
        <v>0.71863125356854551</v>
      </c>
    </row>
    <row r="145" spans="1:5" x14ac:dyDescent="0.2">
      <c r="A145" s="13" t="s">
        <v>12</v>
      </c>
      <c r="B145" s="14">
        <f>[1]Виконком!Q29</f>
        <v>2.56</v>
      </c>
      <c r="C145" s="14">
        <f t="shared" si="66"/>
        <v>0.15803395878153348</v>
      </c>
      <c r="D145" s="14">
        <f>[1]Виконком!R29</f>
        <v>0.48</v>
      </c>
      <c r="E145" s="14">
        <f t="shared" si="67"/>
        <v>0.15750821996022918</v>
      </c>
    </row>
    <row r="146" spans="1:5" x14ac:dyDescent="0.2">
      <c r="A146" s="13" t="s">
        <v>13</v>
      </c>
      <c r="B146" s="14">
        <f>[1]Виконком!Q30</f>
        <v>0.06</v>
      </c>
      <c r="C146" s="14">
        <v>3.0000000000000001E-3</v>
      </c>
      <c r="D146" s="14">
        <f>[1]Виконком!R30</f>
        <v>0.01</v>
      </c>
      <c r="E146" s="14">
        <f t="shared" si="67"/>
        <v>3.2814212491714409E-3</v>
      </c>
    </row>
    <row r="147" spans="1:5" x14ac:dyDescent="0.2">
      <c r="A147" s="13" t="s">
        <v>6</v>
      </c>
      <c r="B147" s="14">
        <f>[1]Виконком!Q31</f>
        <v>0</v>
      </c>
      <c r="C147" s="14">
        <f t="shared" si="66"/>
        <v>0</v>
      </c>
      <c r="D147" s="14">
        <f>[1]Виконком!R31</f>
        <v>0</v>
      </c>
      <c r="E147" s="14">
        <f t="shared" si="67"/>
        <v>0</v>
      </c>
    </row>
    <row r="148" spans="1:5" x14ac:dyDescent="0.2">
      <c r="A148" s="13" t="s">
        <v>8</v>
      </c>
      <c r="B148" s="14">
        <f>[1]Виконком!Q32</f>
        <v>0.01</v>
      </c>
      <c r="C148" s="14">
        <v>0</v>
      </c>
      <c r="D148" s="14">
        <f>[1]Виконком!R32</f>
        <v>0</v>
      </c>
      <c r="E148" s="14">
        <f t="shared" si="67"/>
        <v>0</v>
      </c>
    </row>
    <row r="149" spans="1:5" x14ac:dyDescent="0.2">
      <c r="A149" s="13" t="s">
        <v>16</v>
      </c>
      <c r="B149" s="14">
        <f>[1]Виконком!Q33</f>
        <v>0</v>
      </c>
      <c r="C149" s="14">
        <f t="shared" si="66"/>
        <v>0</v>
      </c>
      <c r="D149" s="14">
        <f>[1]Виконком!R33</f>
        <v>0</v>
      </c>
      <c r="E149" s="14">
        <f t="shared" si="67"/>
        <v>0</v>
      </c>
    </row>
    <row r="150" spans="1:5" x14ac:dyDescent="0.2">
      <c r="A150" s="13" t="s">
        <v>19</v>
      </c>
      <c r="B150" s="14">
        <f>[1]Виконком!Q34</f>
        <v>1.18</v>
      </c>
      <c r="C150" s="14">
        <v>7.1999999999999995E-2</v>
      </c>
      <c r="D150" s="14">
        <f>[1]Виконком!R34</f>
        <v>0.22</v>
      </c>
      <c r="E150" s="14">
        <f t="shared" si="67"/>
        <v>7.2191267481771709E-2</v>
      </c>
    </row>
    <row r="151" spans="1:5" x14ac:dyDescent="0.2">
      <c r="A151" s="11" t="s">
        <v>20</v>
      </c>
      <c r="B151" s="14">
        <v>0</v>
      </c>
      <c r="C151" s="14">
        <v>0</v>
      </c>
      <c r="D151" s="14">
        <v>0</v>
      </c>
      <c r="E151" s="14">
        <v>0</v>
      </c>
    </row>
    <row r="152" spans="1:5" x14ac:dyDescent="0.2">
      <c r="A152" s="11" t="s">
        <v>21</v>
      </c>
      <c r="B152" s="14">
        <f>[1]Структ17!D147/1000</f>
        <v>0</v>
      </c>
      <c r="C152" s="14">
        <v>0</v>
      </c>
      <c r="D152" s="14">
        <f>[1]Структ17!F147/1000</f>
        <v>0</v>
      </c>
      <c r="E152" s="14">
        <v>0</v>
      </c>
    </row>
    <row r="153" spans="1:5" x14ac:dyDescent="0.2">
      <c r="A153" s="11" t="s">
        <v>22</v>
      </c>
      <c r="B153" s="14">
        <f>[1]Виконком!Q37</f>
        <v>1.22</v>
      </c>
      <c r="C153" s="14">
        <v>7.3999999999999996E-2</v>
      </c>
      <c r="D153" s="14">
        <f>[1]Виконком!R37</f>
        <v>0.23</v>
      </c>
      <c r="E153" s="14">
        <v>7.3999999999999996E-2</v>
      </c>
    </row>
    <row r="154" spans="1:5" x14ac:dyDescent="0.2">
      <c r="A154" s="11" t="s">
        <v>23</v>
      </c>
      <c r="B154" s="12">
        <f t="shared" ref="B154:C154" si="68">B122+B143+B151+B152+B153</f>
        <v>927.76</v>
      </c>
      <c r="C154" s="12">
        <f t="shared" si="68"/>
        <v>57.268999999999998</v>
      </c>
      <c r="D154" s="12">
        <f t="shared" ref="D154:E154" si="69">D122+D143+D151+D152+D153</f>
        <v>174.54000000000002</v>
      </c>
      <c r="E154" s="12">
        <f t="shared" si="69"/>
        <v>57.272614124549627</v>
      </c>
    </row>
    <row r="155" spans="1:5" x14ac:dyDescent="0.2">
      <c r="A155" s="11" t="s">
        <v>24</v>
      </c>
      <c r="B155" s="14">
        <f>[1]Виконком!Q39</f>
        <v>0</v>
      </c>
      <c r="C155" s="14">
        <f>B155/$B$51*1000</f>
        <v>0</v>
      </c>
      <c r="D155" s="14">
        <f>[1]Виконком!R39</f>
        <v>0</v>
      </c>
      <c r="E155" s="14">
        <f>D155/$D$51*1000</f>
        <v>0</v>
      </c>
    </row>
    <row r="156" spans="1:5" x14ac:dyDescent="0.2">
      <c r="A156" s="11" t="s">
        <v>25</v>
      </c>
      <c r="B156" s="12">
        <f>B157+B158+B159+B160</f>
        <v>0</v>
      </c>
      <c r="C156" s="12">
        <f t="shared" ref="C156" si="70">C157+C158+C159+C160</f>
        <v>0</v>
      </c>
      <c r="D156" s="12">
        <f>D157+D158+D159+D160</f>
        <v>0</v>
      </c>
      <c r="E156" s="12">
        <f t="shared" ref="E156" si="71">E157+E158+E159+E160</f>
        <v>0</v>
      </c>
    </row>
    <row r="157" spans="1:5" x14ac:dyDescent="0.2">
      <c r="A157" s="13" t="s">
        <v>26</v>
      </c>
      <c r="B157" s="14">
        <f>[1]Виконком!Q41</f>
        <v>0</v>
      </c>
      <c r="C157" s="14">
        <f t="shared" ref="C157:C160" si="72">B157/$B$51*1000</f>
        <v>0</v>
      </c>
      <c r="D157" s="14">
        <f>[1]Виконком!R41</f>
        <v>0</v>
      </c>
      <c r="E157" s="14">
        <f t="shared" ref="E157:E160" si="73">D157/$D$51*1000</f>
        <v>0</v>
      </c>
    </row>
    <row r="158" spans="1:5" x14ac:dyDescent="0.2">
      <c r="A158" s="13" t="s">
        <v>27</v>
      </c>
      <c r="B158" s="14">
        <f>[1]Виконком!Q42</f>
        <v>0</v>
      </c>
      <c r="C158" s="14">
        <f t="shared" si="72"/>
        <v>0</v>
      </c>
      <c r="D158" s="14">
        <f>[1]Виконком!R42</f>
        <v>0</v>
      </c>
      <c r="E158" s="14">
        <f t="shared" si="73"/>
        <v>0</v>
      </c>
    </row>
    <row r="159" spans="1:5" ht="25.5" x14ac:dyDescent="0.2">
      <c r="A159" s="13" t="s">
        <v>28</v>
      </c>
      <c r="B159" s="14">
        <f>[1]Виконком!Q43</f>
        <v>0</v>
      </c>
      <c r="C159" s="14">
        <f t="shared" si="72"/>
        <v>0</v>
      </c>
      <c r="D159" s="14">
        <f>[1]Виконком!R43</f>
        <v>0</v>
      </c>
      <c r="E159" s="14">
        <f t="shared" si="73"/>
        <v>0</v>
      </c>
    </row>
    <row r="160" spans="1:5" x14ac:dyDescent="0.2">
      <c r="A160" s="13" t="s">
        <v>29</v>
      </c>
      <c r="B160" s="14">
        <f>[1]Виконком!Q44</f>
        <v>0</v>
      </c>
      <c r="C160" s="14">
        <f t="shared" si="72"/>
        <v>0</v>
      </c>
      <c r="D160" s="14">
        <f>[1]Виконком!R44</f>
        <v>0</v>
      </c>
      <c r="E160" s="14">
        <f t="shared" si="73"/>
        <v>0</v>
      </c>
    </row>
    <row r="161" spans="1:9" ht="25.5" x14ac:dyDescent="0.2">
      <c r="A161" s="11" t="s">
        <v>30</v>
      </c>
      <c r="B161" s="15">
        <f>B156+B155+B154</f>
        <v>927.76</v>
      </c>
      <c r="C161" s="15">
        <f t="shared" ref="C161" si="74">C156+C155+C154</f>
        <v>57.268999999999998</v>
      </c>
      <c r="D161" s="15">
        <f>D156+D155+D154</f>
        <v>174.54000000000002</v>
      </c>
      <c r="E161" s="15">
        <f t="shared" ref="E161" si="75">E156+E155+E154</f>
        <v>57.272614124549627</v>
      </c>
    </row>
    <row r="162" spans="1:9" ht="25.5" x14ac:dyDescent="0.2">
      <c r="A162" s="11" t="s">
        <v>92</v>
      </c>
      <c r="B162" s="15"/>
      <c r="C162" s="15">
        <f t="shared" ref="C162" si="76">C161</f>
        <v>57.268999999999998</v>
      </c>
      <c r="D162" s="15"/>
      <c r="E162" s="15">
        <f t="shared" ref="E162" si="77">E161</f>
        <v>57.272614124549627</v>
      </c>
    </row>
    <row r="163" spans="1:9" x14ac:dyDescent="0.2">
      <c r="A163" s="11" t="s">
        <v>93</v>
      </c>
      <c r="B163" s="15"/>
      <c r="C163" s="15">
        <f t="shared" ref="C163" si="78">C162*1.2</f>
        <v>68.722799999999992</v>
      </c>
      <c r="D163" s="15"/>
      <c r="E163" s="15">
        <v>68.72</v>
      </c>
      <c r="F163" s="19"/>
      <c r="G163" s="19"/>
      <c r="H163" s="19"/>
      <c r="I163" s="19"/>
    </row>
    <row r="164" spans="1:9" x14ac:dyDescent="0.2">
      <c r="A164" s="11" t="s">
        <v>33</v>
      </c>
      <c r="B164" s="14">
        <f>B107</f>
        <v>16199.05</v>
      </c>
      <c r="C164" s="14"/>
      <c r="D164" s="14">
        <f>D107</f>
        <v>3047.46</v>
      </c>
      <c r="E164" s="14"/>
    </row>
    <row r="165" spans="1:9" x14ac:dyDescent="0.2">
      <c r="A165" s="11" t="s">
        <v>34</v>
      </c>
      <c r="B165" s="16">
        <f t="shared" ref="B165:C165" si="79">B156/B154</f>
        <v>0</v>
      </c>
      <c r="C165" s="16">
        <f t="shared" si="79"/>
        <v>0</v>
      </c>
      <c r="D165" s="16">
        <f t="shared" ref="D165:E165" si="80">D156/D154</f>
        <v>0</v>
      </c>
      <c r="E165" s="16">
        <f t="shared" si="80"/>
        <v>0</v>
      </c>
    </row>
    <row r="167" spans="1:9" ht="20.25" customHeight="1" x14ac:dyDescent="0.2"/>
    <row r="168" spans="1:9" x14ac:dyDescent="0.2">
      <c r="A168" s="59" t="s">
        <v>39</v>
      </c>
      <c r="B168" s="59"/>
      <c r="C168" s="59"/>
      <c r="D168" s="18"/>
      <c r="E168" s="18"/>
    </row>
    <row r="169" spans="1:9" x14ac:dyDescent="0.2">
      <c r="A169" s="59" t="s">
        <v>74</v>
      </c>
      <c r="B169" s="59"/>
      <c r="C169" s="59"/>
      <c r="D169" s="59"/>
      <c r="E169" s="59"/>
    </row>
    <row r="170" spans="1:9" ht="17.25" customHeight="1" x14ac:dyDescent="0.2">
      <c r="A170" s="82">
        <v>6</v>
      </c>
      <c r="B170" s="82"/>
      <c r="C170" s="82"/>
      <c r="D170" s="82"/>
      <c r="E170" s="82"/>
    </row>
    <row r="171" spans="1:9" ht="15" customHeight="1" x14ac:dyDescent="0.2">
      <c r="A171" s="58" t="s">
        <v>42</v>
      </c>
      <c r="B171" s="58"/>
      <c r="C171" s="58"/>
      <c r="D171" s="58"/>
      <c r="E171" s="58"/>
    </row>
    <row r="172" spans="1:9" ht="15" customHeight="1" x14ac:dyDescent="0.2">
      <c r="A172" s="58" t="s">
        <v>37</v>
      </c>
      <c r="B172" s="58"/>
      <c r="C172" s="58"/>
      <c r="D172" s="58"/>
      <c r="E172" s="58"/>
    </row>
    <row r="173" spans="1:9" ht="15" customHeight="1" x14ac:dyDescent="0.2">
      <c r="A173" s="58" t="s">
        <v>38</v>
      </c>
      <c r="B173" s="58"/>
      <c r="C173" s="58"/>
      <c r="D173" s="58"/>
      <c r="E173" s="58"/>
    </row>
    <row r="174" spans="1:9" ht="66.75" customHeight="1" x14ac:dyDescent="0.2">
      <c r="A174" s="60" t="s">
        <v>88</v>
      </c>
      <c r="B174" s="60"/>
      <c r="C174" s="60"/>
      <c r="D174" s="60"/>
      <c r="E174" s="60"/>
    </row>
    <row r="175" spans="1:9" ht="27.75" customHeight="1" x14ac:dyDescent="0.2">
      <c r="A175" s="62" t="s">
        <v>0</v>
      </c>
      <c r="B175" s="61" t="s">
        <v>43</v>
      </c>
      <c r="C175" s="61"/>
      <c r="D175" s="61" t="s">
        <v>44</v>
      </c>
      <c r="E175" s="61"/>
    </row>
    <row r="176" spans="1:9" ht="30.75" customHeight="1" x14ac:dyDescent="0.2">
      <c r="A176" s="63"/>
      <c r="B176" s="10" t="s">
        <v>45</v>
      </c>
      <c r="C176" s="10" t="s">
        <v>2</v>
      </c>
      <c r="D176" s="10" t="s">
        <v>46</v>
      </c>
      <c r="E176" s="10" t="s">
        <v>2</v>
      </c>
    </row>
    <row r="177" spans="1:5" ht="13.5" customHeight="1" x14ac:dyDescent="0.2">
      <c r="A177" s="45">
        <v>1</v>
      </c>
      <c r="B177" s="10">
        <v>2</v>
      </c>
      <c r="C177" s="10">
        <v>3</v>
      </c>
      <c r="D177" s="10">
        <v>4</v>
      </c>
      <c r="E177" s="10">
        <v>5</v>
      </c>
    </row>
    <row r="178" spans="1:5" x14ac:dyDescent="0.2">
      <c r="A178" s="11" t="s">
        <v>1</v>
      </c>
      <c r="B178" s="12">
        <f>B179+B191</f>
        <v>120.52999999999999</v>
      </c>
      <c r="C178" s="12">
        <v>7.44</v>
      </c>
      <c r="D178" s="12">
        <f>D179+D191</f>
        <v>22.66</v>
      </c>
      <c r="E178" s="12">
        <v>7.4390000000000001</v>
      </c>
    </row>
    <row r="179" spans="1:5" x14ac:dyDescent="0.2">
      <c r="A179" s="11" t="s">
        <v>3</v>
      </c>
      <c r="B179" s="12">
        <f>B180+B186</f>
        <v>120.16999999999999</v>
      </c>
      <c r="C179" s="12">
        <f>C180+C186</f>
        <v>7.4183362604597187</v>
      </c>
      <c r="D179" s="12">
        <f>D180+D186</f>
        <v>22.6</v>
      </c>
      <c r="E179" s="12">
        <v>7.4180000000000001</v>
      </c>
    </row>
    <row r="180" spans="1:5" x14ac:dyDescent="0.2">
      <c r="A180" s="11" t="s">
        <v>4</v>
      </c>
      <c r="B180" s="12">
        <f t="shared" ref="B180:C180" si="81">B181+B182+B183+B184+B185</f>
        <v>0.08</v>
      </c>
      <c r="C180" s="12">
        <f t="shared" si="81"/>
        <v>4.9385612119229212E-3</v>
      </c>
      <c r="D180" s="12">
        <f t="shared" ref="D180" si="82">D181+D182+D183+D184+D185</f>
        <v>0.01</v>
      </c>
      <c r="E180" s="12">
        <v>5.0000000000000001E-3</v>
      </c>
    </row>
    <row r="181" spans="1:5" x14ac:dyDescent="0.2">
      <c r="A181" s="13" t="s">
        <v>5</v>
      </c>
      <c r="B181" s="14">
        <f>[1]Виконком!W9</f>
        <v>0</v>
      </c>
      <c r="C181" s="14">
        <f>B181/$B$51*1000</f>
        <v>0</v>
      </c>
      <c r="D181" s="14">
        <f>[1]Виконком!X9</f>
        <v>0</v>
      </c>
      <c r="E181" s="14">
        <f>D181/$D$51*1000</f>
        <v>0</v>
      </c>
    </row>
    <row r="182" spans="1:5" x14ac:dyDescent="0.2">
      <c r="A182" s="13" t="s">
        <v>6</v>
      </c>
      <c r="B182" s="14">
        <f>[1]Виконком!W10</f>
        <v>0</v>
      </c>
      <c r="C182" s="14">
        <f t="shared" ref="C182:C185" si="83">B182/$B$51*1000</f>
        <v>0</v>
      </c>
      <c r="D182" s="14">
        <f>[1]Виконком!X10</f>
        <v>0</v>
      </c>
      <c r="E182" s="14">
        <f t="shared" ref="E182:E185" si="84">D182/$D$51*1000</f>
        <v>0</v>
      </c>
    </row>
    <row r="183" spans="1:5" x14ac:dyDescent="0.2">
      <c r="A183" s="13" t="s">
        <v>7</v>
      </c>
      <c r="B183" s="14">
        <f>[1]Виконком!W11</f>
        <v>0</v>
      </c>
      <c r="C183" s="14">
        <f t="shared" si="83"/>
        <v>0</v>
      </c>
      <c r="D183" s="14">
        <f>[1]Виконком!X11</f>
        <v>0</v>
      </c>
      <c r="E183" s="14">
        <f t="shared" si="84"/>
        <v>0</v>
      </c>
    </row>
    <row r="184" spans="1:5" x14ac:dyDescent="0.2">
      <c r="A184" s="13" t="s">
        <v>8</v>
      </c>
      <c r="B184" s="14">
        <f>[1]Виконком!W12</f>
        <v>0.08</v>
      </c>
      <c r="C184" s="14">
        <f t="shared" si="83"/>
        <v>4.9385612119229212E-3</v>
      </c>
      <c r="D184" s="14">
        <f>[1]Виконком!X12</f>
        <v>0.01</v>
      </c>
      <c r="E184" s="14">
        <v>5.0000000000000001E-3</v>
      </c>
    </row>
    <row r="185" spans="1:5" x14ac:dyDescent="0.2">
      <c r="A185" s="13" t="s">
        <v>9</v>
      </c>
      <c r="B185" s="14">
        <f>[1]Виконком!W13</f>
        <v>0</v>
      </c>
      <c r="C185" s="14">
        <f t="shared" si="83"/>
        <v>0</v>
      </c>
      <c r="D185" s="14">
        <f>[1]Виконком!X13</f>
        <v>0</v>
      </c>
      <c r="E185" s="14">
        <f t="shared" si="84"/>
        <v>0</v>
      </c>
    </row>
    <row r="186" spans="1:5" x14ac:dyDescent="0.2">
      <c r="A186" s="11" t="s">
        <v>10</v>
      </c>
      <c r="B186" s="14">
        <f>B187+B188+B189+B190</f>
        <v>120.08999999999999</v>
      </c>
      <c r="C186" s="14">
        <f>C187+C188+C189+C190</f>
        <v>7.4133976992477955</v>
      </c>
      <c r="D186" s="14">
        <f>D187+D188+D189+D190</f>
        <v>22.59</v>
      </c>
      <c r="E186" s="14">
        <v>7.4130000000000003</v>
      </c>
    </row>
    <row r="187" spans="1:5" x14ac:dyDescent="0.2">
      <c r="A187" s="13" t="s">
        <v>11</v>
      </c>
      <c r="B187" s="14">
        <f>[1]Виконком!W15</f>
        <v>95.42</v>
      </c>
      <c r="C187" s="14">
        <f t="shared" ref="C187:C190" si="85">B187/$B$51*1000</f>
        <v>5.8904688855210647</v>
      </c>
      <c r="D187" s="14">
        <f>[1]Виконком!X15</f>
        <v>17.95</v>
      </c>
      <c r="E187" s="14">
        <f t="shared" ref="E187:E189" si="86">D187/$D$51*1000</f>
        <v>5.8901511422627371</v>
      </c>
    </row>
    <row r="188" spans="1:5" x14ac:dyDescent="0.2">
      <c r="A188" s="13" t="s">
        <v>12</v>
      </c>
      <c r="B188" s="14">
        <f>[1]Виконком!W16</f>
        <v>20.99</v>
      </c>
      <c r="C188" s="14">
        <f t="shared" si="85"/>
        <v>1.2957549979782765</v>
      </c>
      <c r="D188" s="14">
        <f>[1]Виконком!X16</f>
        <v>3.95</v>
      </c>
      <c r="E188" s="14">
        <f t="shared" si="86"/>
        <v>1.2961613934227192</v>
      </c>
    </row>
    <row r="189" spans="1:5" x14ac:dyDescent="0.2">
      <c r="A189" s="13" t="s">
        <v>13</v>
      </c>
      <c r="B189" s="14">
        <f>[1]Виконком!W17</f>
        <v>1.21</v>
      </c>
      <c r="C189" s="14">
        <f t="shared" si="85"/>
        <v>7.4695738330334188E-2</v>
      </c>
      <c r="D189" s="14">
        <f>[1]Виконком!X17</f>
        <v>0.23</v>
      </c>
      <c r="E189" s="14">
        <f t="shared" si="86"/>
        <v>7.5472688730943149E-2</v>
      </c>
    </row>
    <row r="190" spans="1:5" x14ac:dyDescent="0.2">
      <c r="A190" s="13" t="s">
        <v>14</v>
      </c>
      <c r="B190" s="14">
        <f>[1]Виконком!W18</f>
        <v>2.4700000000000002</v>
      </c>
      <c r="C190" s="14">
        <f t="shared" si="85"/>
        <v>0.15247807741812022</v>
      </c>
      <c r="D190" s="14">
        <f>[1]Виконком!X18</f>
        <v>0.46</v>
      </c>
      <c r="E190" s="14">
        <v>0.152</v>
      </c>
    </row>
    <row r="191" spans="1:5" x14ac:dyDescent="0.2">
      <c r="A191" s="11" t="s">
        <v>15</v>
      </c>
      <c r="B191" s="14">
        <f t="shared" ref="B191:C191" si="87">B192+B193+B194+B195+B196+B197+B198</f>
        <v>0.36000000000000004</v>
      </c>
      <c r="C191" s="14">
        <f t="shared" si="87"/>
        <v>2.2223525453653147E-2</v>
      </c>
      <c r="D191" s="14">
        <f t="shared" ref="D191" si="88">D192+D193+D194+D195+D196+D197+D198</f>
        <v>6.0000000000000005E-2</v>
      </c>
      <c r="E191" s="14">
        <v>2.1000000000000001E-2</v>
      </c>
    </row>
    <row r="192" spans="1:5" x14ac:dyDescent="0.2">
      <c r="A192" s="13" t="s">
        <v>11</v>
      </c>
      <c r="B192" s="14">
        <f>[1]Виконком!W20</f>
        <v>0.28000000000000003</v>
      </c>
      <c r="C192" s="14">
        <f t="shared" ref="C192:C198" si="89">B192/$B$51*1000</f>
        <v>1.7284964241730226E-2</v>
      </c>
      <c r="D192" s="14">
        <f>[1]Виконком!X20</f>
        <v>0.05</v>
      </c>
      <c r="E192" s="14">
        <f t="shared" ref="E192:E197" si="90">D192/$D$51*1000</f>
        <v>1.6407106245857204E-2</v>
      </c>
    </row>
    <row r="193" spans="1:5" x14ac:dyDescent="0.2">
      <c r="A193" s="13" t="s">
        <v>12</v>
      </c>
      <c r="B193" s="14">
        <f>[1]Виконком!W21</f>
        <v>0.06</v>
      </c>
      <c r="C193" s="14">
        <f t="shared" si="89"/>
        <v>3.7039209089421909E-3</v>
      </c>
      <c r="D193" s="14">
        <f>[1]Виконком!X21</f>
        <v>0.01</v>
      </c>
      <c r="E193" s="14">
        <v>4.0000000000000001E-3</v>
      </c>
    </row>
    <row r="194" spans="1:5" x14ac:dyDescent="0.2">
      <c r="A194" s="13" t="s">
        <v>13</v>
      </c>
      <c r="B194" s="14">
        <f>[1]Виконком!W22</f>
        <v>0</v>
      </c>
      <c r="C194" s="14">
        <f t="shared" si="89"/>
        <v>0</v>
      </c>
      <c r="D194" s="14">
        <f>[1]Виконком!X22</f>
        <v>0</v>
      </c>
      <c r="E194" s="14">
        <f t="shared" si="90"/>
        <v>0</v>
      </c>
    </row>
    <row r="195" spans="1:5" x14ac:dyDescent="0.2">
      <c r="A195" s="13" t="s">
        <v>6</v>
      </c>
      <c r="B195" s="14">
        <f>[1]Виконком!W23</f>
        <v>0</v>
      </c>
      <c r="C195" s="14">
        <f t="shared" si="89"/>
        <v>0</v>
      </c>
      <c r="D195" s="14">
        <f>[1]Виконком!X23</f>
        <v>0</v>
      </c>
      <c r="E195" s="14">
        <f t="shared" si="90"/>
        <v>0</v>
      </c>
    </row>
    <row r="196" spans="1:5" x14ac:dyDescent="0.2">
      <c r="A196" s="13" t="s">
        <v>8</v>
      </c>
      <c r="B196" s="14">
        <f>[1]Виконком!W24</f>
        <v>0</v>
      </c>
      <c r="C196" s="14">
        <f t="shared" si="89"/>
        <v>0</v>
      </c>
      <c r="D196" s="14">
        <f>[1]Виконком!X24</f>
        <v>0</v>
      </c>
      <c r="E196" s="14">
        <f t="shared" si="90"/>
        <v>0</v>
      </c>
    </row>
    <row r="197" spans="1:5" x14ac:dyDescent="0.2">
      <c r="A197" s="13" t="s">
        <v>16</v>
      </c>
      <c r="B197" s="14">
        <f>[1]Виконком!W25</f>
        <v>0</v>
      </c>
      <c r="C197" s="14">
        <f t="shared" si="89"/>
        <v>0</v>
      </c>
      <c r="D197" s="14">
        <f>[1]Виконком!X25</f>
        <v>0</v>
      </c>
      <c r="E197" s="14">
        <f t="shared" si="90"/>
        <v>0</v>
      </c>
    </row>
    <row r="198" spans="1:5" x14ac:dyDescent="0.2">
      <c r="A198" s="13" t="s">
        <v>17</v>
      </c>
      <c r="B198" s="14">
        <f>[1]Виконком!W26</f>
        <v>0.02</v>
      </c>
      <c r="C198" s="14">
        <f t="shared" si="89"/>
        <v>1.2346403029807303E-3</v>
      </c>
      <c r="D198" s="14">
        <f>[1]Виконком!X26</f>
        <v>0</v>
      </c>
      <c r="E198" s="14">
        <v>1E-3</v>
      </c>
    </row>
    <row r="199" spans="1:5" x14ac:dyDescent="0.2">
      <c r="A199" s="11" t="s">
        <v>18</v>
      </c>
      <c r="B199" s="14">
        <f t="shared" ref="B199" si="91">B200+B201+B202+B203+B204+B205+B206</f>
        <v>2.0500000000000003</v>
      </c>
      <c r="C199" s="14">
        <v>0.125</v>
      </c>
      <c r="D199" s="14">
        <f t="shared" ref="D199" si="92">D200+D201+D202+D203+D204+D205+D206</f>
        <v>0.38</v>
      </c>
      <c r="E199" s="14">
        <v>0.124</v>
      </c>
    </row>
    <row r="200" spans="1:5" x14ac:dyDescent="0.2">
      <c r="A200" s="13" t="s">
        <v>11</v>
      </c>
      <c r="B200" s="14">
        <f>[1]Виконком!W28</f>
        <v>1.54</v>
      </c>
      <c r="C200" s="14">
        <f t="shared" ref="C200:C205" si="93">B200/$B$51*1000</f>
        <v>9.506730332951624E-2</v>
      </c>
      <c r="D200" s="14">
        <f>[1]Виконком!X28</f>
        <v>0.28999999999999998</v>
      </c>
      <c r="E200" s="14">
        <f t="shared" ref="E200:E205" si="94">D200/$D$51*1000</f>
        <v>9.516121622597179E-2</v>
      </c>
    </row>
    <row r="201" spans="1:5" x14ac:dyDescent="0.2">
      <c r="A201" s="13" t="s">
        <v>12</v>
      </c>
      <c r="B201" s="14">
        <f>[1]Виконком!W29</f>
        <v>0.34</v>
      </c>
      <c r="C201" s="14">
        <f t="shared" si="93"/>
        <v>2.0988885150672421E-2</v>
      </c>
      <c r="D201" s="14">
        <f>[1]Виконком!X29</f>
        <v>0.06</v>
      </c>
      <c r="E201" s="14">
        <f t="shared" si="94"/>
        <v>1.9688527495028647E-2</v>
      </c>
    </row>
    <row r="202" spans="1:5" x14ac:dyDescent="0.2">
      <c r="A202" s="13" t="s">
        <v>13</v>
      </c>
      <c r="B202" s="14">
        <f>[1]Виконком!W30</f>
        <v>0.01</v>
      </c>
      <c r="C202" s="14">
        <v>0</v>
      </c>
      <c r="D202" s="14">
        <f>[1]Виконком!X30</f>
        <v>0</v>
      </c>
      <c r="E202" s="14">
        <f t="shared" si="94"/>
        <v>0</v>
      </c>
    </row>
    <row r="203" spans="1:5" x14ac:dyDescent="0.2">
      <c r="A203" s="13" t="s">
        <v>6</v>
      </c>
      <c r="B203" s="14">
        <f>[1]Виконком!W31</f>
        <v>0</v>
      </c>
      <c r="C203" s="14">
        <f t="shared" si="93"/>
        <v>0</v>
      </c>
      <c r="D203" s="14">
        <f>[1]Виконком!X31</f>
        <v>0</v>
      </c>
      <c r="E203" s="14">
        <f t="shared" si="94"/>
        <v>0</v>
      </c>
    </row>
    <row r="204" spans="1:5" x14ac:dyDescent="0.2">
      <c r="A204" s="13" t="s">
        <v>8</v>
      </c>
      <c r="B204" s="14">
        <f>[1]Виконком!W32</f>
        <v>0</v>
      </c>
      <c r="C204" s="14">
        <f t="shared" si="93"/>
        <v>0</v>
      </c>
      <c r="D204" s="14">
        <f>[1]Виконком!X32</f>
        <v>0</v>
      </c>
      <c r="E204" s="14">
        <f t="shared" si="94"/>
        <v>0</v>
      </c>
    </row>
    <row r="205" spans="1:5" x14ac:dyDescent="0.2">
      <c r="A205" s="13" t="s">
        <v>16</v>
      </c>
      <c r="B205" s="14">
        <f>[1]Виконком!W33</f>
        <v>0</v>
      </c>
      <c r="C205" s="14">
        <f t="shared" si="93"/>
        <v>0</v>
      </c>
      <c r="D205" s="14">
        <f>[1]Виконком!X33</f>
        <v>0</v>
      </c>
      <c r="E205" s="14">
        <f t="shared" si="94"/>
        <v>0</v>
      </c>
    </row>
    <row r="206" spans="1:5" x14ac:dyDescent="0.2">
      <c r="A206" s="13" t="s">
        <v>19</v>
      </c>
      <c r="B206" s="14">
        <f>[1]Виконком!W34</f>
        <v>0.16</v>
      </c>
      <c r="C206" s="14">
        <v>8.9999999999999993E-3</v>
      </c>
      <c r="D206" s="14">
        <f>[1]Виконком!X34</f>
        <v>0.03</v>
      </c>
      <c r="E206" s="14">
        <v>8.9999999999999993E-3</v>
      </c>
    </row>
    <row r="207" spans="1:5" x14ac:dyDescent="0.2">
      <c r="A207" s="11" t="s">
        <v>20</v>
      </c>
      <c r="B207" s="14">
        <v>0</v>
      </c>
      <c r="C207" s="14">
        <v>0</v>
      </c>
      <c r="D207" s="14">
        <v>0</v>
      </c>
      <c r="E207" s="14">
        <v>0</v>
      </c>
    </row>
    <row r="208" spans="1:5" x14ac:dyDescent="0.2">
      <c r="A208" s="11" t="s">
        <v>21</v>
      </c>
      <c r="B208" s="14">
        <f>[1]Структ17!D203/1000</f>
        <v>0</v>
      </c>
      <c r="C208" s="14">
        <v>0</v>
      </c>
      <c r="D208" s="14">
        <f>[1]Структ17!F203/1000</f>
        <v>0</v>
      </c>
      <c r="E208" s="14">
        <v>0</v>
      </c>
    </row>
    <row r="209" spans="1:9" x14ac:dyDescent="0.2">
      <c r="A209" s="11" t="s">
        <v>22</v>
      </c>
      <c r="B209" s="14">
        <f>[1]Виконком!W37</f>
        <v>0.16</v>
      </c>
      <c r="C209" s="14">
        <f>B209/$B$51*1000</f>
        <v>9.8771224238458424E-3</v>
      </c>
      <c r="D209" s="14">
        <f>[1]Виконком!X37</f>
        <v>0.03</v>
      </c>
      <c r="E209" s="14">
        <f>D209/$D$51*1000</f>
        <v>9.8442637475143237E-3</v>
      </c>
    </row>
    <row r="210" spans="1:9" x14ac:dyDescent="0.2">
      <c r="A210" s="11" t="s">
        <v>23</v>
      </c>
      <c r="B210" s="12">
        <f t="shared" ref="B210:C210" si="95">B178+B199+B207+B208+B209</f>
        <v>122.73999999999998</v>
      </c>
      <c r="C210" s="12">
        <f t="shared" si="95"/>
        <v>7.574877122423846</v>
      </c>
      <c r="D210" s="12">
        <f t="shared" ref="D210:E210" si="96">D178+D199+D207+D208+D209</f>
        <v>23.07</v>
      </c>
      <c r="E210" s="12">
        <f t="shared" si="96"/>
        <v>7.5728442637475144</v>
      </c>
    </row>
    <row r="211" spans="1:9" x14ac:dyDescent="0.2">
      <c r="A211" s="11" t="s">
        <v>24</v>
      </c>
      <c r="B211" s="14">
        <f>[1]Виконком!W39</f>
        <v>0</v>
      </c>
      <c r="C211" s="14">
        <f>B211/$B$51*1000</f>
        <v>0</v>
      </c>
      <c r="D211" s="14">
        <f>[1]Виконком!X39</f>
        <v>0</v>
      </c>
      <c r="E211" s="14">
        <f>D211/$D$51*1000</f>
        <v>0</v>
      </c>
    </row>
    <row r="212" spans="1:9" x14ac:dyDescent="0.2">
      <c r="A212" s="11" t="s">
        <v>25</v>
      </c>
      <c r="B212" s="12">
        <f>B213+B214+B215+B216</f>
        <v>0</v>
      </c>
      <c r="C212" s="12">
        <f t="shared" ref="C212" si="97">C213+C214+C215+C216</f>
        <v>0</v>
      </c>
      <c r="D212" s="12">
        <f>D213+D214+D215+D216</f>
        <v>0</v>
      </c>
      <c r="E212" s="12">
        <f t="shared" ref="E212" si="98">E213+E214+E215+E216</f>
        <v>0</v>
      </c>
    </row>
    <row r="213" spans="1:9" x14ac:dyDescent="0.2">
      <c r="A213" s="13" t="s">
        <v>26</v>
      </c>
      <c r="B213" s="14">
        <f>[1]Виконком!W41</f>
        <v>0</v>
      </c>
      <c r="C213" s="14">
        <f t="shared" ref="C213:C216" si="99">B213/$B$51*1000</f>
        <v>0</v>
      </c>
      <c r="D213" s="14">
        <f>[1]Виконком!X41</f>
        <v>0</v>
      </c>
      <c r="E213" s="14">
        <f t="shared" ref="E213:E216" si="100">D213/$D$51*1000</f>
        <v>0</v>
      </c>
    </row>
    <row r="214" spans="1:9" x14ac:dyDescent="0.2">
      <c r="A214" s="13" t="s">
        <v>27</v>
      </c>
      <c r="B214" s="14">
        <f>[1]Виконком!W42</f>
        <v>0</v>
      </c>
      <c r="C214" s="14">
        <f t="shared" si="99"/>
        <v>0</v>
      </c>
      <c r="D214" s="14">
        <f>[1]Виконком!X42</f>
        <v>0</v>
      </c>
      <c r="E214" s="14">
        <f t="shared" si="100"/>
        <v>0</v>
      </c>
    </row>
    <row r="215" spans="1:9" ht="25.5" x14ac:dyDescent="0.2">
      <c r="A215" s="13" t="s">
        <v>28</v>
      </c>
      <c r="B215" s="14">
        <f>[1]Виконком!W43</f>
        <v>0</v>
      </c>
      <c r="C215" s="14">
        <f t="shared" si="99"/>
        <v>0</v>
      </c>
      <c r="D215" s="14">
        <f>[1]Виконком!X43</f>
        <v>0</v>
      </c>
      <c r="E215" s="14">
        <f t="shared" si="100"/>
        <v>0</v>
      </c>
    </row>
    <row r="216" spans="1:9" x14ac:dyDescent="0.2">
      <c r="A216" s="13" t="s">
        <v>29</v>
      </c>
      <c r="B216" s="14">
        <f>[1]Виконком!W44</f>
        <v>0</v>
      </c>
      <c r="C216" s="14">
        <f t="shared" si="99"/>
        <v>0</v>
      </c>
      <c r="D216" s="14">
        <f>[1]Виконком!X44</f>
        <v>0</v>
      </c>
      <c r="E216" s="14">
        <f t="shared" si="100"/>
        <v>0</v>
      </c>
    </row>
    <row r="217" spans="1:9" ht="25.5" x14ac:dyDescent="0.2">
      <c r="A217" s="11" t="s">
        <v>30</v>
      </c>
      <c r="B217" s="15">
        <f>B212+B211+B210</f>
        <v>122.73999999999998</v>
      </c>
      <c r="C217" s="15">
        <v>7.58</v>
      </c>
      <c r="D217" s="15">
        <f>D212+D211+D210</f>
        <v>23.07</v>
      </c>
      <c r="E217" s="15">
        <f>E212+E211+E210+0.01</f>
        <v>7.5828442637475142</v>
      </c>
    </row>
    <row r="218" spans="1:9" x14ac:dyDescent="0.2">
      <c r="A218" s="11" t="s">
        <v>98</v>
      </c>
      <c r="B218" s="15"/>
      <c r="C218" s="15">
        <f t="shared" ref="C218" si="101">C217</f>
        <v>7.58</v>
      </c>
      <c r="D218" s="15"/>
      <c r="E218" s="15">
        <f t="shared" ref="E218" si="102">E217</f>
        <v>7.5828442637475142</v>
      </c>
    </row>
    <row r="219" spans="1:9" x14ac:dyDescent="0.2">
      <c r="A219" s="11" t="s">
        <v>95</v>
      </c>
      <c r="B219" s="15"/>
      <c r="C219" s="15">
        <f t="shared" ref="C219" si="103">C218*1.2</f>
        <v>9.0960000000000001</v>
      </c>
      <c r="D219" s="15"/>
      <c r="E219" s="15">
        <v>9.1</v>
      </c>
      <c r="F219" s="19"/>
      <c r="G219" s="19"/>
      <c r="H219" s="19"/>
      <c r="I219" s="19"/>
    </row>
    <row r="220" spans="1:9" x14ac:dyDescent="0.2">
      <c r="A220" s="11" t="s">
        <v>33</v>
      </c>
      <c r="B220" s="14">
        <f>B164</f>
        <v>16199.05</v>
      </c>
      <c r="C220" s="14"/>
      <c r="D220" s="14">
        <f>D164</f>
        <v>3047.46</v>
      </c>
      <c r="E220" s="14"/>
    </row>
    <row r="221" spans="1:9" x14ac:dyDescent="0.2">
      <c r="A221" s="11" t="s">
        <v>34</v>
      </c>
      <c r="B221" s="16">
        <f t="shared" ref="B221:C221" si="104">B212/B210</f>
        <v>0</v>
      </c>
      <c r="C221" s="16">
        <f t="shared" si="104"/>
        <v>0</v>
      </c>
      <c r="D221" s="16">
        <f t="shared" ref="D221:E221" si="105">D212/D210</f>
        <v>0</v>
      </c>
      <c r="E221" s="16">
        <f t="shared" si="105"/>
        <v>0</v>
      </c>
    </row>
    <row r="223" spans="1:9" ht="30.75" customHeight="1" x14ac:dyDescent="0.2"/>
    <row r="224" spans="1:9" x14ac:dyDescent="0.2">
      <c r="A224" s="59" t="s">
        <v>39</v>
      </c>
      <c r="B224" s="59"/>
      <c r="C224" s="59"/>
      <c r="D224" s="18"/>
      <c r="E224" s="18"/>
    </row>
    <row r="225" spans="1:5" x14ac:dyDescent="0.2">
      <c r="A225" s="59" t="s">
        <v>74</v>
      </c>
      <c r="B225" s="59"/>
      <c r="C225" s="59"/>
      <c r="D225" s="59"/>
      <c r="E225" s="59"/>
    </row>
    <row r="227" spans="1:5" ht="6.75" customHeight="1" x14ac:dyDescent="0.2"/>
    <row r="228" spans="1:5" ht="12.75" customHeight="1" x14ac:dyDescent="0.2">
      <c r="A228" s="82">
        <v>7</v>
      </c>
      <c r="B228" s="82"/>
      <c r="C228" s="82"/>
      <c r="D228" s="82"/>
      <c r="E228" s="82"/>
    </row>
    <row r="229" spans="1:5" ht="15" customHeight="1" x14ac:dyDescent="0.2">
      <c r="A229" s="73" t="s">
        <v>48</v>
      </c>
      <c r="B229" s="73"/>
      <c r="C229" s="73"/>
      <c r="D229" s="73"/>
      <c r="E229" s="73"/>
    </row>
    <row r="230" spans="1:5" ht="15" customHeight="1" x14ac:dyDescent="0.2">
      <c r="A230" s="73" t="s">
        <v>37</v>
      </c>
      <c r="B230" s="73"/>
      <c r="C230" s="73"/>
      <c r="D230" s="73"/>
      <c r="E230" s="73"/>
    </row>
    <row r="231" spans="1:5" ht="15" customHeight="1" x14ac:dyDescent="0.2">
      <c r="A231" s="73" t="s">
        <v>38</v>
      </c>
      <c r="B231" s="73"/>
      <c r="C231" s="73"/>
      <c r="D231" s="73"/>
      <c r="E231" s="73"/>
    </row>
    <row r="232" spans="1:5" x14ac:dyDescent="0.2">
      <c r="A232" s="20"/>
      <c r="B232" s="20"/>
      <c r="C232" s="20"/>
      <c r="D232" s="8"/>
      <c r="E232" s="8"/>
    </row>
    <row r="233" spans="1:5" ht="48" customHeight="1" x14ac:dyDescent="0.2">
      <c r="A233" s="74" t="s">
        <v>79</v>
      </c>
      <c r="B233" s="74"/>
      <c r="C233" s="74"/>
      <c r="D233" s="74"/>
      <c r="E233" s="74"/>
    </row>
    <row r="234" spans="1:5" ht="33.75" customHeight="1" x14ac:dyDescent="0.2">
      <c r="A234" s="79" t="s">
        <v>47</v>
      </c>
      <c r="B234" s="80"/>
      <c r="C234" s="81"/>
      <c r="D234" s="75" t="s">
        <v>80</v>
      </c>
      <c r="E234" s="75"/>
    </row>
    <row r="235" spans="1:5" ht="16.5" customHeight="1" x14ac:dyDescent="0.2">
      <c r="A235" s="70">
        <v>1</v>
      </c>
      <c r="B235" s="71"/>
      <c r="C235" s="72"/>
      <c r="D235" s="70">
        <v>2</v>
      </c>
      <c r="E235" s="72"/>
    </row>
    <row r="236" spans="1:5" ht="35.1" customHeight="1" x14ac:dyDescent="0.2">
      <c r="A236" s="67" t="s">
        <v>49</v>
      </c>
      <c r="B236" s="68"/>
      <c r="C236" s="69"/>
      <c r="D236" s="76">
        <f>C50</f>
        <v>1990.2665462616633</v>
      </c>
      <c r="E236" s="76"/>
    </row>
    <row r="237" spans="1:5" ht="35.1" customHeight="1" x14ac:dyDescent="0.2">
      <c r="A237" s="64" t="s">
        <v>50</v>
      </c>
      <c r="B237" s="65"/>
      <c r="C237" s="66"/>
      <c r="D237" s="77">
        <f>D236*0.9</f>
        <v>1791.2398916354971</v>
      </c>
      <c r="E237" s="77"/>
    </row>
    <row r="238" spans="1:5" ht="30" customHeight="1" x14ac:dyDescent="0.2">
      <c r="A238" s="67" t="s">
        <v>51</v>
      </c>
      <c r="B238" s="68"/>
      <c r="C238" s="69"/>
      <c r="D238" s="78">
        <f>D237-D239-D240</f>
        <v>1713.4210916354971</v>
      </c>
      <c r="E238" s="78"/>
    </row>
    <row r="239" spans="1:5" ht="30" customHeight="1" x14ac:dyDescent="0.2">
      <c r="A239" s="67" t="s">
        <v>52</v>
      </c>
      <c r="B239" s="68"/>
      <c r="C239" s="69"/>
      <c r="D239" s="78">
        <f>C163</f>
        <v>68.722799999999992</v>
      </c>
      <c r="E239" s="78"/>
    </row>
    <row r="240" spans="1:5" ht="30" customHeight="1" x14ac:dyDescent="0.2">
      <c r="A240" s="67" t="s">
        <v>53</v>
      </c>
      <c r="B240" s="68"/>
      <c r="C240" s="69"/>
      <c r="D240" s="78">
        <f>C219</f>
        <v>9.0960000000000001</v>
      </c>
      <c r="E240" s="78"/>
    </row>
    <row r="241" spans="1:5" x14ac:dyDescent="0.2">
      <c r="A241" s="20"/>
      <c r="B241" s="20"/>
      <c r="C241" s="20"/>
      <c r="D241" s="8"/>
      <c r="E241" s="8"/>
    </row>
    <row r="242" spans="1:5" x14ac:dyDescent="0.2">
      <c r="A242" s="20"/>
      <c r="B242" s="20"/>
      <c r="C242" s="20"/>
      <c r="D242" s="8"/>
      <c r="E242" s="8"/>
    </row>
    <row r="243" spans="1:5" ht="36" customHeight="1" x14ac:dyDescent="0.2">
      <c r="A243" s="20"/>
      <c r="B243" s="20"/>
      <c r="C243" s="20"/>
      <c r="D243" s="8"/>
      <c r="E243" s="8"/>
    </row>
    <row r="244" spans="1:5" x14ac:dyDescent="0.2">
      <c r="A244" s="20"/>
      <c r="B244" s="20"/>
      <c r="C244" s="20"/>
      <c r="D244" s="8"/>
      <c r="E244" s="8"/>
    </row>
    <row r="245" spans="1:5" x14ac:dyDescent="0.2">
      <c r="A245" s="48" t="s">
        <v>39</v>
      </c>
      <c r="B245" s="48"/>
      <c r="C245" s="48"/>
      <c r="D245" s="24"/>
      <c r="E245" s="24"/>
    </row>
    <row r="246" spans="1:5" x14ac:dyDescent="0.2">
      <c r="A246" s="48" t="s">
        <v>81</v>
      </c>
      <c r="B246" s="48"/>
      <c r="C246" s="48"/>
      <c r="D246" s="48"/>
      <c r="E246" s="48"/>
    </row>
  </sheetData>
  <mergeCells count="61">
    <mergeCell ref="A1:E1"/>
    <mergeCell ref="A57:E57"/>
    <mergeCell ref="A114:E114"/>
    <mergeCell ref="A170:E170"/>
    <mergeCell ref="A228:E228"/>
    <mergeCell ref="A111:C111"/>
    <mergeCell ref="D62:E62"/>
    <mergeCell ref="B62:C62"/>
    <mergeCell ref="A62:A63"/>
    <mergeCell ref="A112:E112"/>
    <mergeCell ref="A117:E117"/>
    <mergeCell ref="A115:E115"/>
    <mergeCell ref="A116:E116"/>
    <mergeCell ref="A61:E61"/>
    <mergeCell ref="A58:E58"/>
    <mergeCell ref="A59:E59"/>
    <mergeCell ref="A229:E229"/>
    <mergeCell ref="A230:E230"/>
    <mergeCell ref="A231:E231"/>
    <mergeCell ref="A233:E233"/>
    <mergeCell ref="A246:E246"/>
    <mergeCell ref="A239:C239"/>
    <mergeCell ref="A240:C240"/>
    <mergeCell ref="D234:E234"/>
    <mergeCell ref="D236:E236"/>
    <mergeCell ref="D237:E237"/>
    <mergeCell ref="D238:E238"/>
    <mergeCell ref="D239:E239"/>
    <mergeCell ref="D240:E240"/>
    <mergeCell ref="A245:C245"/>
    <mergeCell ref="A234:C234"/>
    <mergeCell ref="A236:C236"/>
    <mergeCell ref="A237:C237"/>
    <mergeCell ref="A238:C238"/>
    <mergeCell ref="A235:C235"/>
    <mergeCell ref="D235:E235"/>
    <mergeCell ref="A2:E2"/>
    <mergeCell ref="A3:E3"/>
    <mergeCell ref="B6:C6"/>
    <mergeCell ref="A6:A7"/>
    <mergeCell ref="A55:E55"/>
    <mergeCell ref="A4:E4"/>
    <mergeCell ref="A5:E5"/>
    <mergeCell ref="D6:E6"/>
    <mergeCell ref="A54:C54"/>
    <mergeCell ref="A169:E169"/>
    <mergeCell ref="A118:E118"/>
    <mergeCell ref="A171:E171"/>
    <mergeCell ref="A60:E60"/>
    <mergeCell ref="A225:E225"/>
    <mergeCell ref="A173:E173"/>
    <mergeCell ref="A174:E174"/>
    <mergeCell ref="D119:E119"/>
    <mergeCell ref="A168:C168"/>
    <mergeCell ref="A172:E172"/>
    <mergeCell ref="A224:C224"/>
    <mergeCell ref="D175:E175"/>
    <mergeCell ref="B175:C175"/>
    <mergeCell ref="A175:A176"/>
    <mergeCell ref="B119:C119"/>
    <mergeCell ref="A119:A120"/>
  </mergeCells>
  <pageMargins left="1.4960629921259843" right="0.11811023622047245" top="0.35433070866141736" bottom="0.19685039370078741" header="0.31496062992125984" footer="0.31496062992125984"/>
  <pageSetup paperSize="9" scale="9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Реєстр</vt:lpstr>
      <vt:lpstr>Населення</vt:lpstr>
      <vt:lpstr>Бюджет + інші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2018-02-06T13:49:15Z</dcterms:modified>
</cp:coreProperties>
</file>